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aar\Desktop\Calculators\"/>
    </mc:Choice>
  </mc:AlternateContent>
  <xr:revisionPtr revIDLastSave="0" documentId="13_ncr:1_{40DA03A7-E7B5-446C-AB27-BDBEF41617FE}" xr6:coauthVersionLast="46" xr6:coauthVersionMax="46" xr10:uidLastSave="{00000000-0000-0000-0000-000000000000}"/>
  <bookViews>
    <workbookView xWindow="-108" yWindow="-108" windowWidth="23256" windowHeight="12576" xr2:uid="{46CB00D5-A65A-4A9C-96C9-98132A24EB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2" i="1" l="1"/>
  <c r="R7" i="1"/>
  <c r="C55" i="1" l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H75" i="1" s="1"/>
  <c r="C76" i="1"/>
  <c r="H76" i="1" s="1"/>
  <c r="C77" i="1"/>
  <c r="H77" i="1" s="1"/>
  <c r="C78" i="1"/>
  <c r="C79" i="1"/>
  <c r="H79" i="1" s="1"/>
  <c r="C80" i="1"/>
  <c r="C81" i="1"/>
  <c r="C82" i="1"/>
  <c r="C83" i="1"/>
  <c r="H83" i="1" s="1"/>
  <c r="C84" i="1"/>
  <c r="H84" i="1" s="1"/>
  <c r="C85" i="1"/>
  <c r="H85" i="1" s="1"/>
  <c r="C86" i="1"/>
  <c r="H86" i="1" s="1"/>
  <c r="C87" i="1"/>
  <c r="H87" i="1" s="1"/>
  <c r="C88" i="1"/>
  <c r="C89" i="1"/>
  <c r="C90" i="1"/>
  <c r="C91" i="1"/>
  <c r="H91" i="1" s="1"/>
  <c r="C92" i="1"/>
  <c r="H92" i="1" s="1"/>
  <c r="C93" i="1"/>
  <c r="H93" i="1" s="1"/>
  <c r="C94" i="1"/>
  <c r="H94" i="1" s="1"/>
  <c r="C95" i="1"/>
  <c r="H95" i="1" s="1"/>
  <c r="C96" i="1"/>
  <c r="C97" i="1"/>
  <c r="C98" i="1"/>
  <c r="C99" i="1"/>
  <c r="H99" i="1" s="1"/>
  <c r="C100" i="1"/>
  <c r="H100" i="1" s="1"/>
  <c r="C101" i="1"/>
  <c r="H101" i="1" s="1"/>
  <c r="C102" i="1"/>
  <c r="H102" i="1" s="1"/>
  <c r="C103" i="1"/>
  <c r="H103" i="1" s="1"/>
  <c r="C104" i="1"/>
  <c r="C105" i="1"/>
  <c r="C106" i="1"/>
  <c r="C107" i="1"/>
  <c r="H107" i="1" s="1"/>
  <c r="C108" i="1"/>
  <c r="H108" i="1" s="1"/>
  <c r="C109" i="1"/>
  <c r="H109" i="1" s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8" i="1"/>
  <c r="H80" i="1"/>
  <c r="H81" i="1"/>
  <c r="H82" i="1"/>
  <c r="H88" i="1"/>
  <c r="H89" i="1"/>
  <c r="H90" i="1"/>
  <c r="H96" i="1"/>
  <c r="H97" i="1"/>
  <c r="H98" i="1"/>
  <c r="H104" i="1"/>
  <c r="H105" i="1"/>
  <c r="H106" i="1"/>
  <c r="H7" i="1" l="1"/>
  <c r="S11" i="1" l="1"/>
  <c r="T11" i="1" s="1"/>
  <c r="B36" i="1" l="1"/>
  <c r="B37" i="1" l="1"/>
  <c r="C36" i="1"/>
  <c r="H36" i="1"/>
  <c r="B38" i="1" l="1"/>
  <c r="C37" i="1"/>
  <c r="H37" i="1"/>
  <c r="R11" i="1"/>
  <c r="P9" i="1"/>
  <c r="R9" i="1" s="1"/>
  <c r="O35" i="1"/>
  <c r="J35" i="1"/>
  <c r="B39" i="1" l="1"/>
  <c r="H38" i="1"/>
  <c r="C38" i="1"/>
  <c r="L14" i="1"/>
  <c r="C39" i="1" l="1"/>
  <c r="H39" i="1"/>
  <c r="J36" i="1"/>
  <c r="L36" i="1" s="1"/>
  <c r="O36" i="1"/>
  <c r="R13" i="1"/>
  <c r="M14" i="1" s="1"/>
  <c r="L35" i="1"/>
  <c r="L8" i="1" l="1"/>
  <c r="J37" i="1"/>
  <c r="P37" i="1" s="1"/>
  <c r="R37" i="1" s="1"/>
  <c r="O37" i="1"/>
  <c r="P36" i="1"/>
  <c r="R36" i="1" s="1"/>
  <c r="P35" i="1"/>
  <c r="R35" i="1" s="1"/>
  <c r="O38" i="1"/>
  <c r="M35" i="1"/>
  <c r="N35" i="1" s="1"/>
  <c r="M36" i="1"/>
  <c r="N36" i="1" s="1"/>
  <c r="C12" i="1" l="1"/>
  <c r="H14" i="1"/>
  <c r="C14" i="1"/>
  <c r="H12" i="1"/>
  <c r="O8" i="1"/>
  <c r="P8" i="1" s="1"/>
  <c r="F12" i="1" s="1"/>
  <c r="M12" i="1"/>
  <c r="L15" i="1" s="1"/>
  <c r="C15" i="1" s="1"/>
  <c r="O14" i="1"/>
  <c r="L37" i="1"/>
  <c r="M37" i="1" s="1"/>
  <c r="N37" i="1" s="1"/>
  <c r="O39" i="1"/>
  <c r="J38" i="1"/>
  <c r="P38" i="1" s="1"/>
  <c r="R38" i="1" s="1"/>
  <c r="C18" i="1" l="1"/>
  <c r="P14" i="1"/>
  <c r="F14" i="1" s="1"/>
  <c r="C19" i="1"/>
  <c r="O15" i="1"/>
  <c r="P15" i="1" s="1"/>
  <c r="L38" i="1"/>
  <c r="M38" i="1" s="1"/>
  <c r="N38" i="1" s="1"/>
  <c r="B40" i="1"/>
  <c r="J39" i="1"/>
  <c r="P39" i="1" s="1"/>
  <c r="R39" i="1" s="1"/>
  <c r="C16" i="1" l="1"/>
  <c r="F15" i="1"/>
  <c r="O40" i="1"/>
  <c r="C40" i="1"/>
  <c r="H40" i="1"/>
  <c r="H16" i="1"/>
  <c r="C20" i="1"/>
  <c r="H20" i="1" s="1"/>
  <c r="C17" i="1"/>
  <c r="L39" i="1"/>
  <c r="M39" i="1" s="1"/>
  <c r="N39" i="1" s="1"/>
  <c r="B41" i="1"/>
  <c r="J40" i="1"/>
  <c r="P40" i="1" s="1"/>
  <c r="R40" i="1" s="1"/>
  <c r="O41" i="1" l="1"/>
  <c r="H41" i="1"/>
  <c r="C41" i="1"/>
  <c r="L40" i="1"/>
  <c r="M40" i="1" s="1"/>
  <c r="N40" i="1" s="1"/>
  <c r="B42" i="1"/>
  <c r="J41" i="1"/>
  <c r="P41" i="1" s="1"/>
  <c r="R41" i="1" s="1"/>
  <c r="O42" i="1" l="1"/>
  <c r="C42" i="1"/>
  <c r="H42" i="1"/>
  <c r="L41" i="1"/>
  <c r="M41" i="1" s="1"/>
  <c r="N41" i="1" s="1"/>
  <c r="B43" i="1"/>
  <c r="J42" i="1"/>
  <c r="P42" i="1" s="1"/>
  <c r="R42" i="1" s="1"/>
  <c r="O43" i="1" l="1"/>
  <c r="C43" i="1"/>
  <c r="H43" i="1"/>
  <c r="L42" i="1"/>
  <c r="M42" i="1" s="1"/>
  <c r="N42" i="1" s="1"/>
  <c r="B44" i="1"/>
  <c r="J43" i="1"/>
  <c r="P43" i="1" s="1"/>
  <c r="R43" i="1" s="1"/>
  <c r="O44" i="1" l="1"/>
  <c r="H44" i="1"/>
  <c r="C44" i="1"/>
  <c r="L43" i="1"/>
  <c r="M43" i="1" s="1"/>
  <c r="N43" i="1" s="1"/>
  <c r="B45" i="1"/>
  <c r="J44" i="1"/>
  <c r="P44" i="1" s="1"/>
  <c r="R44" i="1" s="1"/>
  <c r="O45" i="1" l="1"/>
  <c r="C45" i="1"/>
  <c r="H45" i="1"/>
  <c r="L44" i="1"/>
  <c r="M44" i="1" s="1"/>
  <c r="N44" i="1" s="1"/>
  <c r="B46" i="1"/>
  <c r="J45" i="1"/>
  <c r="P45" i="1" s="1"/>
  <c r="R45" i="1" s="1"/>
  <c r="O46" i="1" l="1"/>
  <c r="C46" i="1"/>
  <c r="H46" i="1"/>
  <c r="L45" i="1"/>
  <c r="M45" i="1" s="1"/>
  <c r="N45" i="1" s="1"/>
  <c r="B47" i="1"/>
  <c r="J46" i="1"/>
  <c r="P46" i="1" s="1"/>
  <c r="R46" i="1" s="1"/>
  <c r="O47" i="1" l="1"/>
  <c r="C47" i="1"/>
  <c r="H47" i="1"/>
  <c r="L46" i="1"/>
  <c r="M46" i="1" s="1"/>
  <c r="N46" i="1" s="1"/>
  <c r="B48" i="1"/>
  <c r="J47" i="1"/>
  <c r="P47" i="1" s="1"/>
  <c r="R47" i="1" s="1"/>
  <c r="O48" i="1" l="1"/>
  <c r="C48" i="1"/>
  <c r="H48" i="1"/>
  <c r="L47" i="1"/>
  <c r="M47" i="1" s="1"/>
  <c r="N47" i="1" s="1"/>
  <c r="B49" i="1"/>
  <c r="J48" i="1"/>
  <c r="P48" i="1" s="1"/>
  <c r="R48" i="1" s="1"/>
  <c r="O49" i="1" l="1"/>
  <c r="H49" i="1"/>
  <c r="C49" i="1"/>
  <c r="L48" i="1"/>
  <c r="M48" i="1" s="1"/>
  <c r="N48" i="1" s="1"/>
  <c r="B50" i="1"/>
  <c r="J49" i="1"/>
  <c r="P49" i="1" s="1"/>
  <c r="R49" i="1" s="1"/>
  <c r="O50" i="1" l="1"/>
  <c r="C50" i="1"/>
  <c r="H50" i="1"/>
  <c r="L49" i="1"/>
  <c r="M49" i="1" s="1"/>
  <c r="N49" i="1" s="1"/>
  <c r="B51" i="1"/>
  <c r="J50" i="1"/>
  <c r="P50" i="1" s="1"/>
  <c r="R50" i="1" s="1"/>
  <c r="O51" i="1" l="1"/>
  <c r="H51" i="1"/>
  <c r="C51" i="1"/>
  <c r="L50" i="1"/>
  <c r="M50" i="1" s="1"/>
  <c r="N50" i="1" s="1"/>
  <c r="B52" i="1"/>
  <c r="J51" i="1"/>
  <c r="P51" i="1" s="1"/>
  <c r="R51" i="1" s="1"/>
  <c r="O52" i="1" l="1"/>
  <c r="C52" i="1"/>
  <c r="H52" i="1"/>
  <c r="L51" i="1"/>
  <c r="M51" i="1" s="1"/>
  <c r="N51" i="1" s="1"/>
  <c r="B53" i="1"/>
  <c r="J52" i="1"/>
  <c r="P52" i="1" s="1"/>
  <c r="R52" i="1" s="1"/>
  <c r="O53" i="1" l="1"/>
  <c r="C53" i="1"/>
  <c r="H53" i="1"/>
  <c r="L52" i="1"/>
  <c r="M52" i="1" s="1"/>
  <c r="N52" i="1" s="1"/>
  <c r="B54" i="1"/>
  <c r="J53" i="1"/>
  <c r="P53" i="1" s="1"/>
  <c r="R53" i="1" s="1"/>
  <c r="O54" i="1" l="1"/>
  <c r="H54" i="1"/>
  <c r="C54" i="1"/>
  <c r="L53" i="1"/>
  <c r="M53" i="1" s="1"/>
  <c r="N53" i="1" s="1"/>
  <c r="B55" i="1"/>
  <c r="J54" i="1"/>
  <c r="P54" i="1" s="1"/>
  <c r="R54" i="1" s="1"/>
  <c r="O55" i="1" l="1"/>
  <c r="L54" i="1"/>
  <c r="M54" i="1" s="1"/>
  <c r="N54" i="1" s="1"/>
  <c r="B56" i="1"/>
  <c r="J55" i="1"/>
  <c r="P55" i="1" s="1"/>
  <c r="R55" i="1" s="1"/>
  <c r="O56" i="1" l="1"/>
  <c r="L55" i="1"/>
  <c r="M55" i="1" s="1"/>
  <c r="N55" i="1" s="1"/>
  <c r="B57" i="1"/>
  <c r="J56" i="1"/>
  <c r="P56" i="1" s="1"/>
  <c r="R56" i="1" s="1"/>
  <c r="O57" i="1" l="1"/>
  <c r="L56" i="1"/>
  <c r="M56" i="1" s="1"/>
  <c r="N56" i="1" s="1"/>
  <c r="B58" i="1"/>
  <c r="J57" i="1"/>
  <c r="P57" i="1" s="1"/>
  <c r="R57" i="1" s="1"/>
  <c r="O58" i="1" l="1"/>
  <c r="L57" i="1"/>
  <c r="M57" i="1" s="1"/>
  <c r="N57" i="1" s="1"/>
  <c r="B59" i="1"/>
  <c r="J58" i="1"/>
  <c r="P58" i="1" s="1"/>
  <c r="R58" i="1" s="1"/>
  <c r="O59" i="1" l="1"/>
  <c r="L58" i="1"/>
  <c r="M58" i="1" s="1"/>
  <c r="N58" i="1" s="1"/>
  <c r="B60" i="1"/>
  <c r="J59" i="1"/>
  <c r="P59" i="1" s="1"/>
  <c r="R59" i="1" s="1"/>
  <c r="O60" i="1" l="1"/>
  <c r="L59" i="1"/>
  <c r="M59" i="1" s="1"/>
  <c r="N59" i="1" s="1"/>
  <c r="B61" i="1"/>
  <c r="J60" i="1"/>
  <c r="P60" i="1" s="1"/>
  <c r="R60" i="1" s="1"/>
  <c r="O61" i="1" l="1"/>
  <c r="L60" i="1"/>
  <c r="M60" i="1" s="1"/>
  <c r="N60" i="1" s="1"/>
  <c r="B62" i="1"/>
  <c r="J61" i="1"/>
  <c r="P61" i="1" s="1"/>
  <c r="R61" i="1" s="1"/>
  <c r="O62" i="1" l="1"/>
  <c r="L61" i="1"/>
  <c r="M61" i="1" s="1"/>
  <c r="N61" i="1" s="1"/>
  <c r="B63" i="1"/>
  <c r="J62" i="1"/>
  <c r="P62" i="1" s="1"/>
  <c r="R62" i="1" s="1"/>
  <c r="O63" i="1" l="1"/>
  <c r="B64" i="1"/>
  <c r="J63" i="1"/>
  <c r="P63" i="1" s="1"/>
  <c r="R63" i="1" s="1"/>
  <c r="L62" i="1"/>
  <c r="M62" i="1" s="1"/>
  <c r="N62" i="1" s="1"/>
  <c r="O64" i="1" l="1"/>
  <c r="L63" i="1"/>
  <c r="M63" i="1" s="1"/>
  <c r="N63" i="1" s="1"/>
  <c r="B65" i="1"/>
  <c r="J64" i="1"/>
  <c r="P64" i="1" s="1"/>
  <c r="R64" i="1" s="1"/>
  <c r="O65" i="1" l="1"/>
  <c r="L64" i="1"/>
  <c r="M64" i="1" s="1"/>
  <c r="N64" i="1" s="1"/>
  <c r="B66" i="1"/>
  <c r="J65" i="1"/>
  <c r="P65" i="1" s="1"/>
  <c r="R65" i="1" s="1"/>
  <c r="O66" i="1" l="1"/>
  <c r="L65" i="1"/>
  <c r="M65" i="1" s="1"/>
  <c r="N65" i="1" s="1"/>
  <c r="B67" i="1"/>
  <c r="J66" i="1"/>
  <c r="P66" i="1" s="1"/>
  <c r="R66" i="1" s="1"/>
  <c r="O67" i="1" l="1"/>
  <c r="L66" i="1"/>
  <c r="M66" i="1" s="1"/>
  <c r="N66" i="1" s="1"/>
  <c r="J67" i="1"/>
  <c r="P67" i="1" s="1"/>
  <c r="R67" i="1" s="1"/>
  <c r="B68" i="1"/>
  <c r="O68" i="1" l="1"/>
  <c r="L67" i="1"/>
  <c r="M67" i="1" s="1"/>
  <c r="N67" i="1" s="1"/>
  <c r="B69" i="1"/>
  <c r="J68" i="1"/>
  <c r="P68" i="1" s="1"/>
  <c r="R68" i="1" s="1"/>
  <c r="O69" i="1" l="1"/>
  <c r="L68" i="1"/>
  <c r="M68" i="1" s="1"/>
  <c r="N68" i="1" s="1"/>
  <c r="B70" i="1"/>
  <c r="J69" i="1"/>
  <c r="P69" i="1" s="1"/>
  <c r="R69" i="1" s="1"/>
  <c r="O70" i="1" l="1"/>
  <c r="L69" i="1"/>
  <c r="M69" i="1" s="1"/>
  <c r="N69" i="1" s="1"/>
  <c r="B71" i="1"/>
  <c r="J70" i="1"/>
  <c r="P70" i="1" s="1"/>
  <c r="R70" i="1" s="1"/>
  <c r="O71" i="1" l="1"/>
  <c r="L70" i="1"/>
  <c r="M70" i="1" s="1"/>
  <c r="N70" i="1" s="1"/>
  <c r="B72" i="1"/>
  <c r="J71" i="1"/>
  <c r="P71" i="1" s="1"/>
  <c r="R71" i="1" s="1"/>
  <c r="O72" i="1" l="1"/>
  <c r="L71" i="1"/>
  <c r="M71" i="1" s="1"/>
  <c r="N71" i="1" s="1"/>
  <c r="B73" i="1"/>
  <c r="J72" i="1"/>
  <c r="P72" i="1" s="1"/>
  <c r="R72" i="1" s="1"/>
  <c r="O73" i="1" l="1"/>
  <c r="L72" i="1"/>
  <c r="M72" i="1" s="1"/>
  <c r="N72" i="1" s="1"/>
  <c r="B74" i="1"/>
  <c r="J73" i="1"/>
  <c r="P73" i="1" s="1"/>
  <c r="R73" i="1" s="1"/>
  <c r="O74" i="1" l="1"/>
  <c r="L73" i="1"/>
  <c r="M73" i="1" s="1"/>
  <c r="N73" i="1" s="1"/>
  <c r="B75" i="1"/>
  <c r="J74" i="1"/>
  <c r="P74" i="1" s="1"/>
  <c r="R74" i="1" s="1"/>
  <c r="O75" i="1" l="1"/>
  <c r="L74" i="1"/>
  <c r="M74" i="1" s="1"/>
  <c r="N74" i="1" s="1"/>
  <c r="B76" i="1"/>
  <c r="J75" i="1"/>
  <c r="P75" i="1" s="1"/>
  <c r="R75" i="1" s="1"/>
  <c r="O76" i="1" l="1"/>
  <c r="L75" i="1"/>
  <c r="M75" i="1" s="1"/>
  <c r="N75" i="1" s="1"/>
  <c r="B77" i="1"/>
  <c r="J76" i="1"/>
  <c r="P76" i="1" s="1"/>
  <c r="R76" i="1" s="1"/>
  <c r="O77" i="1" l="1"/>
  <c r="L76" i="1"/>
  <c r="M76" i="1" s="1"/>
  <c r="N76" i="1" s="1"/>
  <c r="B78" i="1"/>
  <c r="J77" i="1"/>
  <c r="P77" i="1" s="1"/>
  <c r="R77" i="1" s="1"/>
  <c r="O78" i="1" l="1"/>
  <c r="L77" i="1"/>
  <c r="M77" i="1" s="1"/>
  <c r="N77" i="1" s="1"/>
  <c r="B79" i="1"/>
  <c r="J78" i="1"/>
  <c r="P78" i="1" s="1"/>
  <c r="R78" i="1" s="1"/>
  <c r="O79" i="1" l="1"/>
  <c r="L78" i="1"/>
  <c r="M78" i="1" s="1"/>
  <c r="N78" i="1" s="1"/>
  <c r="B80" i="1"/>
  <c r="J79" i="1"/>
  <c r="P79" i="1" s="1"/>
  <c r="R79" i="1" s="1"/>
  <c r="O80" i="1" l="1"/>
  <c r="L79" i="1"/>
  <c r="M79" i="1" s="1"/>
  <c r="N79" i="1" s="1"/>
  <c r="B81" i="1"/>
  <c r="J80" i="1"/>
  <c r="P80" i="1" s="1"/>
  <c r="R80" i="1" s="1"/>
  <c r="O81" i="1" l="1"/>
  <c r="L80" i="1"/>
  <c r="M80" i="1" s="1"/>
  <c r="N80" i="1" s="1"/>
  <c r="B82" i="1"/>
  <c r="J81" i="1"/>
  <c r="P81" i="1" s="1"/>
  <c r="R81" i="1" s="1"/>
  <c r="O82" i="1" l="1"/>
  <c r="L81" i="1"/>
  <c r="M81" i="1" s="1"/>
  <c r="N81" i="1" s="1"/>
  <c r="B83" i="1"/>
  <c r="J82" i="1"/>
  <c r="P82" i="1" s="1"/>
  <c r="R82" i="1" s="1"/>
  <c r="O83" i="1" l="1"/>
  <c r="L82" i="1"/>
  <c r="M82" i="1" s="1"/>
  <c r="N82" i="1" s="1"/>
  <c r="B84" i="1"/>
  <c r="J83" i="1"/>
  <c r="P83" i="1" s="1"/>
  <c r="R83" i="1" s="1"/>
  <c r="O84" i="1" l="1"/>
  <c r="L83" i="1"/>
  <c r="M83" i="1" s="1"/>
  <c r="N83" i="1" s="1"/>
  <c r="B85" i="1"/>
  <c r="J84" i="1"/>
  <c r="P84" i="1" s="1"/>
  <c r="R84" i="1" s="1"/>
  <c r="O85" i="1" l="1"/>
  <c r="L84" i="1"/>
  <c r="M84" i="1" s="1"/>
  <c r="N84" i="1" s="1"/>
  <c r="B86" i="1"/>
  <c r="J85" i="1"/>
  <c r="P85" i="1" s="1"/>
  <c r="R85" i="1" s="1"/>
  <c r="O86" i="1" l="1"/>
  <c r="L85" i="1"/>
  <c r="M85" i="1" s="1"/>
  <c r="N85" i="1" s="1"/>
  <c r="B87" i="1"/>
  <c r="J86" i="1"/>
  <c r="P86" i="1" s="1"/>
  <c r="R86" i="1" s="1"/>
  <c r="O87" i="1" l="1"/>
  <c r="L86" i="1"/>
  <c r="M86" i="1" s="1"/>
  <c r="N86" i="1" s="1"/>
  <c r="B88" i="1"/>
  <c r="J87" i="1"/>
  <c r="P87" i="1" s="1"/>
  <c r="R87" i="1" s="1"/>
  <c r="O88" i="1" l="1"/>
  <c r="L87" i="1"/>
  <c r="M87" i="1" s="1"/>
  <c r="N87" i="1" s="1"/>
  <c r="B89" i="1"/>
  <c r="J88" i="1"/>
  <c r="P88" i="1" s="1"/>
  <c r="R88" i="1" s="1"/>
  <c r="O89" i="1" l="1"/>
  <c r="L88" i="1"/>
  <c r="M88" i="1" s="1"/>
  <c r="N88" i="1" s="1"/>
  <c r="B90" i="1"/>
  <c r="J89" i="1"/>
  <c r="P89" i="1" s="1"/>
  <c r="R89" i="1" s="1"/>
  <c r="O90" i="1" l="1"/>
  <c r="L89" i="1"/>
  <c r="M89" i="1" s="1"/>
  <c r="N89" i="1" s="1"/>
  <c r="B91" i="1"/>
  <c r="J90" i="1"/>
  <c r="P90" i="1" s="1"/>
  <c r="R90" i="1" s="1"/>
  <c r="O91" i="1" l="1"/>
  <c r="L90" i="1"/>
  <c r="M90" i="1" s="1"/>
  <c r="N90" i="1" s="1"/>
  <c r="B92" i="1"/>
  <c r="J91" i="1"/>
  <c r="P91" i="1" s="1"/>
  <c r="R91" i="1" s="1"/>
  <c r="O92" i="1" l="1"/>
  <c r="L91" i="1"/>
  <c r="M91" i="1" s="1"/>
  <c r="N91" i="1" s="1"/>
  <c r="B93" i="1"/>
  <c r="J92" i="1"/>
  <c r="P92" i="1" s="1"/>
  <c r="R92" i="1" s="1"/>
  <c r="O93" i="1" l="1"/>
  <c r="L92" i="1"/>
  <c r="M92" i="1" s="1"/>
  <c r="N92" i="1" s="1"/>
  <c r="B94" i="1"/>
  <c r="J93" i="1"/>
  <c r="P93" i="1" s="1"/>
  <c r="R93" i="1" s="1"/>
  <c r="O94" i="1" l="1"/>
  <c r="L93" i="1"/>
  <c r="M93" i="1" s="1"/>
  <c r="N93" i="1" s="1"/>
  <c r="B95" i="1"/>
  <c r="J94" i="1"/>
  <c r="P94" i="1" s="1"/>
  <c r="R94" i="1" s="1"/>
  <c r="O95" i="1" l="1"/>
  <c r="L94" i="1"/>
  <c r="M94" i="1" s="1"/>
  <c r="N94" i="1" s="1"/>
  <c r="B96" i="1"/>
  <c r="J95" i="1"/>
  <c r="P95" i="1" s="1"/>
  <c r="R95" i="1" s="1"/>
  <c r="O96" i="1" l="1"/>
  <c r="L95" i="1"/>
  <c r="M95" i="1" s="1"/>
  <c r="N95" i="1" s="1"/>
  <c r="B97" i="1"/>
  <c r="J96" i="1"/>
  <c r="P96" i="1" s="1"/>
  <c r="R96" i="1" s="1"/>
  <c r="O97" i="1" l="1"/>
  <c r="L96" i="1"/>
  <c r="M96" i="1" s="1"/>
  <c r="N96" i="1" s="1"/>
  <c r="B98" i="1"/>
  <c r="J97" i="1"/>
  <c r="P97" i="1" s="1"/>
  <c r="R97" i="1" s="1"/>
  <c r="O98" i="1" l="1"/>
  <c r="L97" i="1"/>
  <c r="M97" i="1" s="1"/>
  <c r="N97" i="1" s="1"/>
  <c r="B99" i="1"/>
  <c r="J98" i="1"/>
  <c r="P98" i="1" s="1"/>
  <c r="R98" i="1" s="1"/>
  <c r="O99" i="1" l="1"/>
  <c r="L98" i="1"/>
  <c r="M98" i="1" s="1"/>
  <c r="N98" i="1" s="1"/>
  <c r="B100" i="1"/>
  <c r="J99" i="1"/>
  <c r="P99" i="1" s="1"/>
  <c r="R99" i="1" s="1"/>
  <c r="O100" i="1" l="1"/>
  <c r="L99" i="1"/>
  <c r="M99" i="1" s="1"/>
  <c r="N99" i="1" s="1"/>
  <c r="B101" i="1"/>
  <c r="J100" i="1"/>
  <c r="P100" i="1" s="1"/>
  <c r="R100" i="1" s="1"/>
  <c r="O101" i="1" l="1"/>
  <c r="L100" i="1"/>
  <c r="M100" i="1" s="1"/>
  <c r="N100" i="1" s="1"/>
  <c r="B102" i="1"/>
  <c r="J101" i="1"/>
  <c r="P101" i="1" s="1"/>
  <c r="R101" i="1" s="1"/>
  <c r="O102" i="1" l="1"/>
  <c r="L101" i="1"/>
  <c r="M101" i="1" s="1"/>
  <c r="N101" i="1" s="1"/>
  <c r="B103" i="1"/>
  <c r="J102" i="1"/>
  <c r="P102" i="1" s="1"/>
  <c r="R102" i="1" s="1"/>
  <c r="O103" i="1" l="1"/>
  <c r="L102" i="1"/>
  <c r="M102" i="1" s="1"/>
  <c r="N102" i="1" s="1"/>
  <c r="B104" i="1"/>
  <c r="J103" i="1"/>
  <c r="P103" i="1" s="1"/>
  <c r="R103" i="1" s="1"/>
  <c r="O104" i="1" l="1"/>
  <c r="L103" i="1"/>
  <c r="M103" i="1" s="1"/>
  <c r="N103" i="1" s="1"/>
  <c r="B105" i="1"/>
  <c r="J104" i="1"/>
  <c r="P104" i="1" s="1"/>
  <c r="R104" i="1" s="1"/>
  <c r="O105" i="1" l="1"/>
  <c r="L104" i="1"/>
  <c r="M104" i="1" s="1"/>
  <c r="N104" i="1" s="1"/>
  <c r="B106" i="1"/>
  <c r="J105" i="1"/>
  <c r="P105" i="1" s="1"/>
  <c r="R105" i="1" s="1"/>
  <c r="O106" i="1" l="1"/>
  <c r="L105" i="1"/>
  <c r="M105" i="1" s="1"/>
  <c r="N105" i="1" s="1"/>
  <c r="B107" i="1"/>
  <c r="J106" i="1"/>
  <c r="P106" i="1" s="1"/>
  <c r="R106" i="1" s="1"/>
  <c r="O107" i="1" l="1"/>
  <c r="L106" i="1"/>
  <c r="M106" i="1" s="1"/>
  <c r="N106" i="1" s="1"/>
  <c r="B108" i="1"/>
  <c r="J107" i="1"/>
  <c r="P107" i="1" s="1"/>
  <c r="R107" i="1" s="1"/>
  <c r="O108" i="1" l="1"/>
  <c r="L107" i="1"/>
  <c r="M107" i="1" s="1"/>
  <c r="N107" i="1" s="1"/>
  <c r="B109" i="1"/>
  <c r="J108" i="1"/>
  <c r="P108" i="1" s="1"/>
  <c r="R108" i="1" s="1"/>
  <c r="J109" i="1" l="1"/>
  <c r="P109" i="1" s="1"/>
  <c r="R109" i="1" s="1"/>
  <c r="O109" i="1"/>
  <c r="L108" i="1"/>
  <c r="M108" i="1" s="1"/>
  <c r="N108" i="1" s="1"/>
  <c r="L109" i="1" l="1"/>
  <c r="M109" i="1" s="1"/>
  <c r="N109" i="1" s="1"/>
</calcChain>
</file>

<file path=xl/sharedStrings.xml><?xml version="1.0" encoding="utf-8"?>
<sst xmlns="http://schemas.openxmlformats.org/spreadsheetml/2006/main" count="61" uniqueCount="47">
  <si>
    <t>λ =</t>
  </si>
  <si>
    <t>A</t>
  </si>
  <si>
    <t>complex</t>
  </si>
  <si>
    <t>Ω</t>
  </si>
  <si>
    <t>Ztot =</t>
  </si>
  <si>
    <t>abs</t>
  </si>
  <si>
    <t>abs Ug</t>
  </si>
  <si>
    <t>abs Ig</t>
  </si>
  <si>
    <t>λ*I2</t>
  </si>
  <si>
    <t>λ*I2*Zg</t>
  </si>
  <si>
    <t>Ug</t>
  </si>
  <si>
    <t>λ*I2 verz</t>
  </si>
  <si>
    <t>λ*I2 verz =</t>
  </si>
  <si>
    <t>Ð</t>
  </si>
  <si>
    <t>°</t>
  </si>
  <si>
    <t>Please give number of digits after the decimal point:</t>
  </si>
  <si>
    <t>W</t>
  </si>
  <si>
    <t>VAR</t>
  </si>
  <si>
    <t>VA</t>
  </si>
  <si>
    <t>δ &lt; 70° =</t>
  </si>
  <si>
    <t>Results:</t>
  </si>
  <si>
    <t xml:space="preserve">Synchronous generator excersises </t>
  </si>
  <si>
    <t>Exercise 1, No load and full load situation;</t>
  </si>
  <si>
    <t>Fill in red values:</t>
  </si>
  <si>
    <t xml:space="preserve"> - Find out that following values are correct</t>
  </si>
  <si>
    <t>HAN University of Applied Sciences, Arnhem, the Netherlands</t>
  </si>
  <si>
    <t>© Amperes.nl      email:  info@amperes.nl</t>
  </si>
  <si>
    <t>For private use only and not for commercial settings</t>
  </si>
  <si>
    <r>
      <rPr>
        <u/>
        <sz val="14"/>
        <color theme="0"/>
        <rFont val="Calibri"/>
        <family val="2"/>
        <scheme val="minor"/>
      </rPr>
      <t>Z</t>
    </r>
    <r>
      <rPr>
        <sz val="14"/>
        <color theme="0"/>
        <rFont val="Calibri"/>
        <family val="2"/>
        <scheme val="minor"/>
      </rPr>
      <t>g =</t>
    </r>
  </si>
  <si>
    <r>
      <rPr>
        <u/>
        <sz val="14"/>
        <color theme="0"/>
        <rFont val="Calibri"/>
        <family val="2"/>
        <scheme val="minor"/>
      </rPr>
      <t>I</t>
    </r>
    <r>
      <rPr>
        <sz val="14"/>
        <color theme="0"/>
        <rFont val="Calibri"/>
        <family val="2"/>
        <scheme val="minor"/>
      </rPr>
      <t>g</t>
    </r>
  </si>
  <si>
    <r>
      <t>R</t>
    </r>
    <r>
      <rPr>
        <b/>
        <sz val="11"/>
        <color theme="1"/>
        <rFont val="Calibri"/>
        <family val="2"/>
        <scheme val="minor"/>
      </rPr>
      <t>g</t>
    </r>
    <r>
      <rPr>
        <b/>
        <sz val="14"/>
        <color theme="1"/>
        <rFont val="Calibri"/>
        <family val="2"/>
        <scheme val="minor"/>
      </rPr>
      <t xml:space="preserve"> =</t>
    </r>
  </si>
  <si>
    <r>
      <t>X</t>
    </r>
    <r>
      <rPr>
        <b/>
        <sz val="11"/>
        <color theme="1"/>
        <rFont val="Calibri"/>
        <family val="2"/>
        <scheme val="minor"/>
      </rPr>
      <t>g</t>
    </r>
    <r>
      <rPr>
        <b/>
        <sz val="14"/>
        <color theme="1"/>
        <rFont val="Calibri"/>
        <family val="2"/>
        <scheme val="minor"/>
      </rPr>
      <t xml:space="preserve"> =</t>
    </r>
  </si>
  <si>
    <r>
      <t>P</t>
    </r>
    <r>
      <rPr>
        <b/>
        <sz val="11"/>
        <color rgb="FFC00000"/>
        <rFont val="Calibri"/>
        <family val="2"/>
      </rPr>
      <t>shaft</t>
    </r>
    <r>
      <rPr>
        <b/>
        <sz val="14"/>
        <color rgb="FFC00000"/>
        <rFont val="Calibri"/>
        <family val="2"/>
      </rPr>
      <t xml:space="preserve"> =</t>
    </r>
  </si>
  <si>
    <r>
      <t>P</t>
    </r>
    <r>
      <rPr>
        <b/>
        <sz val="11"/>
        <color rgb="FFC00000"/>
        <rFont val="Calibri"/>
        <family val="2"/>
      </rPr>
      <t>grid</t>
    </r>
    <r>
      <rPr>
        <b/>
        <sz val="14"/>
        <color rgb="FFC00000"/>
        <rFont val="Calibri"/>
        <family val="2"/>
      </rPr>
      <t xml:space="preserve"> =</t>
    </r>
  </si>
  <si>
    <r>
      <t>Q</t>
    </r>
    <r>
      <rPr>
        <b/>
        <sz val="11"/>
        <color rgb="FFC00000"/>
        <rFont val="Calibri"/>
        <family val="2"/>
      </rPr>
      <t>grid</t>
    </r>
    <r>
      <rPr>
        <b/>
        <sz val="14"/>
        <color rgb="FFC00000"/>
        <rFont val="Calibri"/>
        <family val="2"/>
      </rPr>
      <t xml:space="preserve"> =</t>
    </r>
  </si>
  <si>
    <r>
      <t>S</t>
    </r>
    <r>
      <rPr>
        <b/>
        <sz val="11"/>
        <color rgb="FFC00000"/>
        <rFont val="Calibri"/>
        <family val="2"/>
        <scheme val="minor"/>
      </rPr>
      <t>grid</t>
    </r>
    <r>
      <rPr>
        <b/>
        <sz val="14"/>
        <color rgb="FFC00000"/>
        <rFont val="Calibri"/>
        <family val="2"/>
        <scheme val="minor"/>
      </rPr>
      <t xml:space="preserve"> =</t>
    </r>
  </si>
  <si>
    <r>
      <t>X</t>
    </r>
    <r>
      <rPr>
        <b/>
        <sz val="11"/>
        <color theme="1"/>
        <rFont val="Calibri"/>
        <family val="2"/>
        <scheme val="minor"/>
      </rPr>
      <t>1</t>
    </r>
    <r>
      <rPr>
        <b/>
        <sz val="14"/>
        <color theme="1"/>
        <rFont val="Calibri"/>
        <family val="2"/>
        <scheme val="minor"/>
      </rPr>
      <t xml:space="preserve"> =</t>
    </r>
  </si>
  <si>
    <r>
      <t xml:space="preserve"> - Vary R</t>
    </r>
    <r>
      <rPr>
        <b/>
        <sz val="11"/>
        <color theme="1"/>
        <rFont val="Calibri"/>
        <family val="2"/>
        <scheme val="minor"/>
      </rPr>
      <t>g</t>
    </r>
    <r>
      <rPr>
        <b/>
        <sz val="14"/>
        <color theme="1"/>
        <rFont val="Calibri"/>
        <family val="2"/>
        <scheme val="minor"/>
      </rPr>
      <t xml:space="preserve"> and X</t>
    </r>
    <r>
      <rPr>
        <b/>
        <sz val="11"/>
        <color theme="1"/>
        <rFont val="Calibri"/>
        <family val="2"/>
        <scheme val="minor"/>
      </rPr>
      <t>g</t>
    </r>
    <r>
      <rPr>
        <b/>
        <sz val="14"/>
        <color theme="1"/>
        <rFont val="Calibri"/>
        <family val="2"/>
        <scheme val="minor"/>
      </rPr>
      <t xml:space="preserve"> and keep U</t>
    </r>
    <r>
      <rPr>
        <b/>
        <sz val="11"/>
        <color theme="1"/>
        <rFont val="Calibri"/>
        <family val="2"/>
        <scheme val="minor"/>
      </rPr>
      <t>g</t>
    </r>
    <r>
      <rPr>
        <b/>
        <sz val="14"/>
        <color theme="1"/>
        <rFont val="Calibri"/>
        <family val="2"/>
        <scheme val="minor"/>
      </rPr>
      <t xml:space="preserve"> at 230 V</t>
    </r>
  </si>
  <si>
    <t>Exercise 2, Variable grid load;</t>
  </si>
  <si>
    <r>
      <rPr>
        <b/>
        <u/>
        <sz val="14"/>
        <color rgb="FFFFC000"/>
        <rFont val="Calibri"/>
        <family val="2"/>
        <scheme val="minor"/>
      </rPr>
      <t>U</t>
    </r>
    <r>
      <rPr>
        <b/>
        <sz val="11"/>
        <color rgb="FFFFC000"/>
        <rFont val="Calibri"/>
        <family val="2"/>
        <scheme val="minor"/>
      </rPr>
      <t>12</t>
    </r>
    <r>
      <rPr>
        <b/>
        <sz val="14"/>
        <color rgb="FFFFC000"/>
        <rFont val="Calibri"/>
        <family val="2"/>
        <scheme val="minor"/>
      </rPr>
      <t xml:space="preserve"> =</t>
    </r>
  </si>
  <si>
    <t>Bram Steennis     Version March 8  2021</t>
  </si>
  <si>
    <t>V/A</t>
  </si>
  <si>
    <r>
      <rPr>
        <b/>
        <u/>
        <sz val="14"/>
        <color rgb="FF92D050"/>
        <rFont val="Calibri"/>
        <family val="2"/>
        <scheme val="minor"/>
      </rPr>
      <t>U</t>
    </r>
    <r>
      <rPr>
        <b/>
        <sz val="12"/>
        <color rgb="FF92D050"/>
        <rFont val="Calibri"/>
        <family val="2"/>
        <scheme val="minor"/>
      </rPr>
      <t>g</t>
    </r>
    <r>
      <rPr>
        <b/>
        <sz val="14"/>
        <color rgb="FF92D050"/>
        <rFont val="Calibri"/>
        <family val="2"/>
        <scheme val="minor"/>
      </rPr>
      <t xml:space="preserve"> =</t>
    </r>
  </si>
  <si>
    <r>
      <rPr>
        <b/>
        <u/>
        <sz val="14"/>
        <color rgb="FF00B0F0"/>
        <rFont val="Calibri"/>
        <family val="2"/>
        <scheme val="minor"/>
      </rPr>
      <t>I</t>
    </r>
    <r>
      <rPr>
        <b/>
        <sz val="12"/>
        <color rgb="FF00B0F0"/>
        <rFont val="Calibri"/>
        <family val="2"/>
        <scheme val="minor"/>
      </rPr>
      <t>g</t>
    </r>
    <r>
      <rPr>
        <b/>
        <sz val="14"/>
        <color rgb="FF00B0F0"/>
        <rFont val="Calibri"/>
        <family val="2"/>
        <scheme val="minor"/>
      </rPr>
      <t xml:space="preserve"> &lt; 8 A =</t>
    </r>
  </si>
  <si>
    <r>
      <t>I</t>
    </r>
    <r>
      <rPr>
        <b/>
        <sz val="11"/>
        <color theme="1"/>
        <rFont val="Calibri"/>
        <family val="2"/>
        <scheme val="minor"/>
      </rPr>
      <t xml:space="preserve">2 </t>
    </r>
    <r>
      <rPr>
        <b/>
        <sz val="14"/>
        <color theme="1"/>
        <rFont val="Calibri"/>
        <family val="2"/>
        <scheme val="minor"/>
      </rPr>
      <t>&lt; 6 A =</t>
    </r>
  </si>
  <si>
    <t xml:space="preserve">Specifications: 50 Hz, S = 5.520 VA, 400 V ±1% 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</si>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</sst>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</font>
    <font>
      <u/>
      <sz val="14"/>
      <color theme="0"/>
      <name val="Calibri"/>
      <family val="2"/>
      <scheme val="minor"/>
    </font>
    <font>
      <sz val="14"/>
      <color theme="0"/>
      <name val="Calibri"/>
      <family val="2"/>
    </font>
    <font>
      <sz val="14"/>
      <color theme="0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Symbol"/>
      <family val="1"/>
      <charset val="2"/>
    </font>
    <font>
      <b/>
      <sz val="14"/>
      <color rgb="FFFF0000"/>
      <name val="Calibri"/>
      <family val="2"/>
    </font>
    <font>
      <b/>
      <sz val="14"/>
      <color rgb="FFC00000"/>
      <name val="Calibri"/>
      <family val="2"/>
    </font>
    <font>
      <b/>
      <sz val="14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name val="Calibri"/>
      <family val="2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u/>
      <sz val="14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4"/>
      <color rgb="FFFFC000"/>
      <name val="Symbol"/>
      <family val="1"/>
      <charset val="2"/>
    </font>
    <font>
      <sz val="14"/>
      <color rgb="FFFF0000"/>
      <name val="Calibri"/>
      <family val="2"/>
    </font>
    <font>
      <sz val="11"/>
      <color rgb="FFFF0000"/>
      <name val="Calibri"/>
      <family val="2"/>
    </font>
    <font>
      <b/>
      <sz val="14"/>
      <color rgb="FF92D050"/>
      <name val="Calibri"/>
      <family val="2"/>
      <scheme val="minor"/>
    </font>
    <font>
      <b/>
      <u/>
      <sz val="14"/>
      <color rgb="FF92D05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4"/>
      <color rgb="FF92D050"/>
      <name val="Symbol"/>
      <family val="1"/>
      <charset val="2"/>
    </font>
    <font>
      <b/>
      <sz val="14"/>
      <color rgb="FF00B0F0"/>
      <name val="Calibri"/>
      <family val="2"/>
      <scheme val="minor"/>
    </font>
    <font>
      <b/>
      <u/>
      <sz val="14"/>
      <color rgb="FF00B0F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4"/>
      <color rgb="FF00B0F0"/>
      <name val="Symbol"/>
      <family val="1"/>
      <charset val="2"/>
    </font>
    <font>
      <sz val="11"/>
      <color rgb="FF0070C0"/>
      <name val="Calibri"/>
      <family val="2"/>
    </font>
    <font>
      <sz val="11"/>
      <color rgb="FF92D050"/>
      <name val="Calibri"/>
      <family val="2"/>
    </font>
    <font>
      <sz val="11"/>
      <color rgb="FFFFC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/>
    <xf numFmtId="2" fontId="0" fillId="0" borderId="0" xfId="0" applyNumberFormat="1"/>
    <xf numFmtId="2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8" fillId="2" borderId="14" xfId="0" applyFont="1" applyFill="1" applyBorder="1" applyAlignment="1" applyProtection="1">
      <alignment horizontal="center"/>
      <protection locked="0"/>
    </xf>
    <xf numFmtId="0" fontId="14" fillId="0" borderId="0" xfId="0" applyFont="1"/>
    <xf numFmtId="0" fontId="15" fillId="0" borderId="0" xfId="0" applyFont="1"/>
    <xf numFmtId="0" fontId="14" fillId="2" borderId="12" xfId="0" applyFont="1" applyFill="1" applyBorder="1"/>
    <xf numFmtId="0" fontId="14" fillId="2" borderId="13" xfId="0" applyFont="1" applyFill="1" applyBorder="1"/>
    <xf numFmtId="0" fontId="14" fillId="3" borderId="1" xfId="0" applyFont="1" applyFill="1" applyBorder="1" applyAlignment="1">
      <alignment horizontal="right"/>
    </xf>
    <xf numFmtId="0" fontId="15" fillId="3" borderId="2" xfId="0" applyFont="1" applyFill="1" applyBorder="1" applyProtection="1">
      <protection locked="0"/>
    </xf>
    <xf numFmtId="0" fontId="14" fillId="3" borderId="3" xfId="0" applyFont="1" applyFill="1" applyBorder="1"/>
    <xf numFmtId="0" fontId="14" fillId="3" borderId="4" xfId="0" applyFont="1" applyFill="1" applyBorder="1" applyAlignment="1">
      <alignment horizontal="right"/>
    </xf>
    <xf numFmtId="0" fontId="15" fillId="3" borderId="0" xfId="0" applyFont="1" applyFill="1" applyBorder="1" applyProtection="1">
      <protection locked="0"/>
    </xf>
    <xf numFmtId="0" fontId="16" fillId="3" borderId="5" xfId="0" applyFont="1" applyFill="1" applyBorder="1"/>
    <xf numFmtId="0" fontId="14" fillId="3" borderId="6" xfId="0" applyFont="1" applyFill="1" applyBorder="1" applyAlignment="1">
      <alignment horizontal="right"/>
    </xf>
    <xf numFmtId="0" fontId="15" fillId="3" borderId="7" xfId="0" applyFont="1" applyFill="1" applyBorder="1" applyProtection="1">
      <protection locked="0"/>
    </xf>
    <xf numFmtId="0" fontId="16" fillId="3" borderId="8" xfId="0" applyFont="1" applyFill="1" applyBorder="1"/>
    <xf numFmtId="0" fontId="16" fillId="0" borderId="0" xfId="0" applyFont="1"/>
    <xf numFmtId="0" fontId="14" fillId="0" borderId="4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9" xfId="0" applyFont="1" applyBorder="1" applyAlignment="1">
      <alignment horizontal="right"/>
    </xf>
    <xf numFmtId="0" fontId="20" fillId="0" borderId="11" xfId="0" applyFont="1" applyBorder="1" applyAlignment="1">
      <alignment horizontal="left"/>
    </xf>
    <xf numFmtId="3" fontId="20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3" fontId="20" fillId="0" borderId="0" xfId="0" applyNumberFormat="1" applyFont="1" applyBorder="1"/>
    <xf numFmtId="0" fontId="20" fillId="0" borderId="5" xfId="0" applyFont="1" applyBorder="1"/>
    <xf numFmtId="0" fontId="21" fillId="0" borderId="0" xfId="0" applyFont="1"/>
    <xf numFmtId="0" fontId="22" fillId="0" borderId="0" xfId="0" applyFont="1"/>
    <xf numFmtId="0" fontId="20" fillId="0" borderId="6" xfId="0" applyFont="1" applyBorder="1" applyAlignment="1">
      <alignment horizontal="right"/>
    </xf>
    <xf numFmtId="3" fontId="20" fillId="0" borderId="7" xfId="0" applyNumberFormat="1" applyFont="1" applyBorder="1"/>
    <xf numFmtId="0" fontId="20" fillId="0" borderId="8" xfId="0" applyFont="1" applyBorder="1"/>
    <xf numFmtId="0" fontId="23" fillId="0" borderId="0" xfId="0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6" fillId="0" borderId="0" xfId="0" applyFont="1"/>
    <xf numFmtId="0" fontId="26" fillId="0" borderId="0" xfId="0" applyFont="1"/>
    <xf numFmtId="0" fontId="4" fillId="0" borderId="0" xfId="0" applyFont="1"/>
    <xf numFmtId="0" fontId="31" fillId="0" borderId="0" xfId="0" applyFont="1"/>
    <xf numFmtId="0" fontId="32" fillId="0" borderId="0" xfId="0" applyFont="1"/>
    <xf numFmtId="0" fontId="33" fillId="0" borderId="4" xfId="0" applyFont="1" applyBorder="1" applyAlignment="1">
      <alignment horizontal="right"/>
    </xf>
    <xf numFmtId="0" fontId="33" fillId="0" borderId="0" xfId="0" applyFont="1" applyBorder="1" applyAlignment="1">
      <alignment horizontal="right"/>
    </xf>
    <xf numFmtId="0" fontId="37" fillId="0" borderId="1" xfId="0" applyFont="1" applyBorder="1" applyAlignment="1">
      <alignment horizontal="right"/>
    </xf>
    <xf numFmtId="0" fontId="37" fillId="0" borderId="2" xfId="0" applyFont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37" fillId="0" borderId="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0" xfId="0" applyFont="1" applyBorder="1"/>
    <xf numFmtId="0" fontId="40" fillId="0" borderId="2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3" fontId="19" fillId="0" borderId="0" xfId="0" applyNumberFormat="1" applyFont="1" applyBorder="1"/>
    <xf numFmtId="0" fontId="20" fillId="0" borderId="5" xfId="0" applyFont="1" applyBorder="1" applyAlignment="1">
      <alignment horizontal="left"/>
    </xf>
    <xf numFmtId="0" fontId="36" fillId="0" borderId="0" xfId="0" applyFont="1" applyBorder="1"/>
    <xf numFmtId="0" fontId="40" fillId="0" borderId="2" xfId="0" applyNumberFormat="1" applyFont="1" applyBorder="1"/>
    <xf numFmtId="0" fontId="0" fillId="0" borderId="5" xfId="0" applyBorder="1"/>
    <xf numFmtId="0" fontId="27" fillId="0" borderId="6" xfId="0" applyFont="1" applyBorder="1" applyAlignment="1">
      <alignment horizontal="right"/>
    </xf>
    <xf numFmtId="0" fontId="27" fillId="0" borderId="7" xfId="0" applyFont="1" applyBorder="1" applyAlignment="1">
      <alignment horizontal="right"/>
    </xf>
    <xf numFmtId="0" fontId="27" fillId="0" borderId="7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30" fillId="0" borderId="7" xfId="0" applyFont="1" applyBorder="1"/>
    <xf numFmtId="0" fontId="16" fillId="0" borderId="12" xfId="0" applyFont="1" applyBorder="1" applyAlignment="1">
      <alignment horizontal="right"/>
    </xf>
    <xf numFmtId="0" fontId="14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left"/>
    </xf>
    <xf numFmtId="0" fontId="14" fillId="0" borderId="0" xfId="0" applyFont="1" applyFill="1" applyBorder="1"/>
    <xf numFmtId="0" fontId="16" fillId="0" borderId="0" xfId="0" applyFont="1" applyFill="1" applyBorder="1"/>
    <xf numFmtId="0" fontId="41" fillId="0" borderId="3" xfId="0" applyFont="1" applyBorder="1"/>
    <xf numFmtId="0" fontId="42" fillId="0" borderId="5" xfId="0" applyFont="1" applyBorder="1"/>
    <xf numFmtId="0" fontId="43" fillId="0" borderId="8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672771240673571E-2"/>
          <c:y val="7.9316985010204247E-2"/>
          <c:w val="0.88386351706036748"/>
          <c:h val="0.841674686497521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Sheet1!$B$35:$B$109</c:f>
              <c:strCache>
                <c:ptCount val="75"/>
                <c:pt idx="0">
                  <c:v>0</c:v>
                </c:pt>
                <c:pt idx="1">
                  <c:v>0,1</c:v>
                </c:pt>
                <c:pt idx="2">
                  <c:v>0,2</c:v>
                </c:pt>
                <c:pt idx="3">
                  <c:v>0,3</c:v>
                </c:pt>
                <c:pt idx="4">
                  <c:v>0,4</c:v>
                </c:pt>
                <c:pt idx="5">
                  <c:v>0,5</c:v>
                </c:pt>
                <c:pt idx="6">
                  <c:v>0,6</c:v>
                </c:pt>
                <c:pt idx="7">
                  <c:v>0,7</c:v>
                </c:pt>
                <c:pt idx="8">
                  <c:v>0,8</c:v>
                </c:pt>
                <c:pt idx="9">
                  <c:v>0,9</c:v>
                </c:pt>
                <c:pt idx="10">
                  <c:v>1</c:v>
                </c:pt>
                <c:pt idx="11">
                  <c:v>1,1</c:v>
                </c:pt>
                <c:pt idx="12">
                  <c:v>1,2</c:v>
                </c:pt>
                <c:pt idx="13">
                  <c:v>1,3</c:v>
                </c:pt>
                <c:pt idx="14">
                  <c:v>1,4</c:v>
                </c:pt>
                <c:pt idx="15">
                  <c:v>1,5</c:v>
                </c:pt>
                <c:pt idx="16">
                  <c:v>1,6</c:v>
                </c:pt>
                <c:pt idx="17">
                  <c:v>1,7</c:v>
                </c:pt>
                <c:pt idx="18">
                  <c:v>1,8</c:v>
                </c:pt>
                <c:pt idx="19">
                  <c:v>1,9</c:v>
                </c:pt>
                <c:pt idx="20">
                  <c:v>2</c:v>
                </c:pt>
                <c:pt idx="21">
                  <c:v>2,1</c:v>
                </c:pt>
                <c:pt idx="22">
                  <c:v>2,2</c:v>
                </c:pt>
                <c:pt idx="23">
                  <c:v>2,3</c:v>
                </c:pt>
                <c:pt idx="24">
                  <c:v>2,4</c:v>
                </c:pt>
                <c:pt idx="25">
                  <c:v>2,5</c:v>
                </c:pt>
                <c:pt idx="26">
                  <c:v>2,6</c:v>
                </c:pt>
                <c:pt idx="27">
                  <c:v>2,7</c:v>
                </c:pt>
                <c:pt idx="28">
                  <c:v>2,8</c:v>
                </c:pt>
                <c:pt idx="29">
                  <c:v>2,9</c:v>
                </c:pt>
                <c:pt idx="30">
                  <c:v>3</c:v>
                </c:pt>
                <c:pt idx="31">
                  <c:v>3,1</c:v>
                </c:pt>
                <c:pt idx="32">
                  <c:v>3,2</c:v>
                </c:pt>
                <c:pt idx="33">
                  <c:v>3,3</c:v>
                </c:pt>
                <c:pt idx="34">
                  <c:v>3,4</c:v>
                </c:pt>
                <c:pt idx="35">
                  <c:v>3,5</c:v>
                </c:pt>
                <c:pt idx="36">
                  <c:v>3,6</c:v>
                </c:pt>
                <c:pt idx="37">
                  <c:v>3,7</c:v>
                </c:pt>
                <c:pt idx="38">
                  <c:v>3,8</c:v>
                </c:pt>
                <c:pt idx="39">
                  <c:v>3,9</c:v>
                </c:pt>
                <c:pt idx="40">
                  <c:v>4</c:v>
                </c:pt>
                <c:pt idx="41">
                  <c:v>4,1</c:v>
                </c:pt>
                <c:pt idx="42">
                  <c:v>4,2</c:v>
                </c:pt>
                <c:pt idx="43">
                  <c:v>4,3</c:v>
                </c:pt>
                <c:pt idx="44">
                  <c:v>4,4</c:v>
                </c:pt>
                <c:pt idx="45">
                  <c:v>4,5</c:v>
                </c:pt>
                <c:pt idx="46">
                  <c:v>4,6</c:v>
                </c:pt>
                <c:pt idx="47">
                  <c:v>4,7</c:v>
                </c:pt>
                <c:pt idx="48">
                  <c:v>4,8</c:v>
                </c:pt>
                <c:pt idx="49">
                  <c:v>4,9</c:v>
                </c:pt>
                <c:pt idx="50">
                  <c:v>5</c:v>
                </c:pt>
                <c:pt idx="51">
                  <c:v>5,1</c:v>
                </c:pt>
                <c:pt idx="52">
                  <c:v>5,2</c:v>
                </c:pt>
                <c:pt idx="53">
                  <c:v>5,3</c:v>
                </c:pt>
                <c:pt idx="54">
                  <c:v>5,4</c:v>
                </c:pt>
                <c:pt idx="55">
                  <c:v>5,5</c:v>
                </c:pt>
                <c:pt idx="56">
                  <c:v>5,6</c:v>
                </c:pt>
                <c:pt idx="57">
                  <c:v>5,7</c:v>
                </c:pt>
                <c:pt idx="58">
                  <c:v>5,8</c:v>
                </c:pt>
                <c:pt idx="59">
                  <c:v>5,9</c:v>
                </c:pt>
                <c:pt idx="60">
                  <c:v>6</c:v>
                </c:pt>
                <c:pt idx="61">
                  <c:v>6,1</c:v>
                </c:pt>
                <c:pt idx="62">
                  <c:v>6,2</c:v>
                </c:pt>
                <c:pt idx="63">
                  <c:v>6,3</c:v>
                </c:pt>
                <c:pt idx="64">
                  <c:v>6,4</c:v>
                </c:pt>
                <c:pt idx="65">
                  <c:v>6,5</c:v>
                </c:pt>
                <c:pt idx="66">
                  <c:v>6,6</c:v>
                </c:pt>
                <c:pt idx="67">
                  <c:v>6,7</c:v>
                </c:pt>
                <c:pt idx="68">
                  <c:v>6,8</c:v>
                </c:pt>
                <c:pt idx="69">
                  <c:v>6,9</c:v>
                </c:pt>
                <c:pt idx="70">
                  <c:v>7</c:v>
                </c:pt>
                <c:pt idx="71">
                  <c:v>7,1</c:v>
                </c:pt>
                <c:pt idx="72">
                  <c:v>7,2</c:v>
                </c:pt>
                <c:pt idx="73">
                  <c:v>7,3</c:v>
                </c:pt>
                <c:pt idx="74">
                  <c:v>7,4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69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>
                        <a:solidFill>
                          <a:srgbClr val="92D050"/>
                        </a:solidFill>
                      </a:rPr>
                      <a:t>Ug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980966719416637E-2"/>
                      <c:h val="8.544624301144511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7186-44FC-995F-2A7B42C3E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Sheet1!$B$35:$B$109</c:f>
              <c:numCache>
                <c:formatCode>General</c:formatCode>
                <c:ptCount val="7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</c:numCache>
            </c:numRef>
          </c:xVal>
          <c:yVal>
            <c:numRef>
              <c:f>Sheet1!$N$35:$N$109</c:f>
              <c:numCache>
                <c:formatCode>General</c:formatCode>
                <c:ptCount val="75"/>
                <c:pt idx="0">
                  <c:v>0</c:v>
                </c:pt>
                <c:pt idx="1">
                  <c:v>7.2628481105825387</c:v>
                </c:pt>
                <c:pt idx="2">
                  <c:v>14.525696221165074</c:v>
                </c:pt>
                <c:pt idx="3">
                  <c:v>21.788544331747659</c:v>
                </c:pt>
                <c:pt idx="4">
                  <c:v>29.051392442330148</c:v>
                </c:pt>
                <c:pt idx="5">
                  <c:v>36.314240552912743</c:v>
                </c:pt>
                <c:pt idx="6">
                  <c:v>43.577088663495218</c:v>
                </c:pt>
                <c:pt idx="7">
                  <c:v>50.839936774077806</c:v>
                </c:pt>
                <c:pt idx="8">
                  <c:v>58.102784884660281</c:v>
                </c:pt>
                <c:pt idx="9">
                  <c:v>65.365632995242905</c:v>
                </c:pt>
                <c:pt idx="10">
                  <c:v>72.628481105825387</c:v>
                </c:pt>
                <c:pt idx="11">
                  <c:v>79.891329216407954</c:v>
                </c:pt>
                <c:pt idx="12">
                  <c:v>87.154177326990435</c:v>
                </c:pt>
                <c:pt idx="13">
                  <c:v>94.417025437573017</c:v>
                </c:pt>
                <c:pt idx="14">
                  <c:v>101.67987354815553</c:v>
                </c:pt>
                <c:pt idx="15">
                  <c:v>108.94272165873784</c:v>
                </c:pt>
                <c:pt idx="16">
                  <c:v>116.20556976932062</c:v>
                </c:pt>
                <c:pt idx="17">
                  <c:v>123.46841787990337</c:v>
                </c:pt>
                <c:pt idx="18">
                  <c:v>130.73126599048615</c:v>
                </c:pt>
                <c:pt idx="19">
                  <c:v>137.99411410106799</c:v>
                </c:pt>
                <c:pt idx="20">
                  <c:v>145.25696221165074</c:v>
                </c:pt>
                <c:pt idx="21">
                  <c:v>152.51981032223355</c:v>
                </c:pt>
                <c:pt idx="22">
                  <c:v>159.78265843281631</c:v>
                </c:pt>
                <c:pt idx="23">
                  <c:v>167.04550654339812</c:v>
                </c:pt>
                <c:pt idx="24">
                  <c:v>174.30835465398087</c:v>
                </c:pt>
                <c:pt idx="25">
                  <c:v>181.57120276456368</c:v>
                </c:pt>
                <c:pt idx="26">
                  <c:v>188.83405087514646</c:v>
                </c:pt>
                <c:pt idx="27">
                  <c:v>196.0968989857283</c:v>
                </c:pt>
                <c:pt idx="28">
                  <c:v>203.35974709631105</c:v>
                </c:pt>
                <c:pt idx="29">
                  <c:v>210.62259520689383</c:v>
                </c:pt>
                <c:pt idx="30">
                  <c:v>217.88544331747659</c:v>
                </c:pt>
                <c:pt idx="31">
                  <c:v>225.14829142805843</c:v>
                </c:pt>
                <c:pt idx="32">
                  <c:v>232.41113953864118</c:v>
                </c:pt>
                <c:pt idx="33">
                  <c:v>239.67398764922399</c:v>
                </c:pt>
                <c:pt idx="34">
                  <c:v>246.93683575980674</c:v>
                </c:pt>
                <c:pt idx="35">
                  <c:v>254.19968387038858</c:v>
                </c:pt>
                <c:pt idx="36">
                  <c:v>261.46253198097133</c:v>
                </c:pt>
                <c:pt idx="37">
                  <c:v>268.72538009155409</c:v>
                </c:pt>
                <c:pt idx="38">
                  <c:v>275.9882282021369</c:v>
                </c:pt>
                <c:pt idx="39">
                  <c:v>283.25107631271874</c:v>
                </c:pt>
                <c:pt idx="40">
                  <c:v>290.46853162261078</c:v>
                </c:pt>
                <c:pt idx="41">
                  <c:v>297.59520133111948</c:v>
                </c:pt>
                <c:pt idx="42">
                  <c:v>304.63108543824666</c:v>
                </c:pt>
                <c:pt idx="43">
                  <c:v>311.57618394399049</c:v>
                </c:pt>
                <c:pt idx="44">
                  <c:v>318.43049684835285</c:v>
                </c:pt>
                <c:pt idx="45">
                  <c:v>325.19402415133192</c:v>
                </c:pt>
                <c:pt idx="46">
                  <c:v>331.86676585293083</c:v>
                </c:pt>
                <c:pt idx="47">
                  <c:v>338.44872195314593</c:v>
                </c:pt>
                <c:pt idx="48">
                  <c:v>344.93989245197872</c:v>
                </c:pt>
                <c:pt idx="49">
                  <c:v>351.34027734942907</c:v>
                </c:pt>
                <c:pt idx="50">
                  <c:v>357.64987664549795</c:v>
                </c:pt>
                <c:pt idx="51">
                  <c:v>363.86869034018576</c:v>
                </c:pt>
                <c:pt idx="52">
                  <c:v>369.99671843348887</c:v>
                </c:pt>
                <c:pt idx="53">
                  <c:v>376.03396092541271</c:v>
                </c:pt>
                <c:pt idx="54">
                  <c:v>381.98041781594981</c:v>
                </c:pt>
                <c:pt idx="55">
                  <c:v>387.83608910510787</c:v>
                </c:pt>
                <c:pt idx="56">
                  <c:v>393.60097479288237</c:v>
                </c:pt>
                <c:pt idx="57">
                  <c:v>399.2750748792734</c:v>
                </c:pt>
                <c:pt idx="58">
                  <c:v>404.85838936428524</c:v>
                </c:pt>
                <c:pt idx="59">
                  <c:v>410.3509182479134</c:v>
                </c:pt>
                <c:pt idx="60">
                  <c:v>415.7526615301586</c:v>
                </c:pt>
                <c:pt idx="61">
                  <c:v>421.06361921102092</c:v>
                </c:pt>
                <c:pt idx="62">
                  <c:v>426.2837912905037</c:v>
                </c:pt>
                <c:pt idx="63">
                  <c:v>431.41317776860262</c:v>
                </c:pt>
                <c:pt idx="64">
                  <c:v>436.45177864531865</c:v>
                </c:pt>
                <c:pt idx="65">
                  <c:v>441.39959392065236</c:v>
                </c:pt>
                <c:pt idx="66">
                  <c:v>446.256623594605</c:v>
                </c:pt>
                <c:pt idx="67">
                  <c:v>451.02286766717611</c:v>
                </c:pt>
                <c:pt idx="68">
                  <c:v>455.69832613836257</c:v>
                </c:pt>
                <c:pt idx="69">
                  <c:v>460.282999008167</c:v>
                </c:pt>
                <c:pt idx="70">
                  <c:v>464.77688627659057</c:v>
                </c:pt>
                <c:pt idx="71">
                  <c:v>469.17998794363194</c:v>
                </c:pt>
                <c:pt idx="72">
                  <c:v>473.49230400929014</c:v>
                </c:pt>
                <c:pt idx="73">
                  <c:v>477.71383447356453</c:v>
                </c:pt>
                <c:pt idx="74">
                  <c:v>481.84457933645973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4C-4BD5-91A1-DBBE9A61ADCC}"/>
            </c:ext>
          </c:extLst>
        </c:ser>
        <c:ser>
          <c:idx val="1"/>
          <c:order val="1"/>
          <c:tx>
            <c:v>kortsluitproef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65"/>
              <c:tx>
                <c:rich>
                  <a:bodyPr/>
                  <a:lstStyle/>
                  <a:p>
                    <a:r>
                      <a:rPr lang="en-US" sz="1400" b="1">
                        <a:solidFill>
                          <a:srgbClr val="00B0F0"/>
                        </a:solidFill>
                      </a:rPr>
                      <a:t>Ig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63662643879961"/>
                      <c:h val="5.198899394081315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6-7186-44FC-995F-2A7B42C3E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Sheet1!$B$35:$B$109</c:f>
              <c:numCache>
                <c:formatCode>General</c:formatCode>
                <c:ptCount val="7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</c:numCache>
            </c:numRef>
          </c:xVal>
          <c:yVal>
            <c:numRef>
              <c:f>Sheet1!$R$35:$R$109</c:f>
              <c:numCache>
                <c:formatCode>General</c:formatCode>
                <c:ptCount val="75"/>
                <c:pt idx="0">
                  <c:v>0</c:v>
                </c:pt>
                <c:pt idx="1">
                  <c:v>2.4155873414857303E-2</c:v>
                </c:pt>
                <c:pt idx="2">
                  <c:v>4.8311746829714515E-2</c:v>
                </c:pt>
                <c:pt idx="3">
                  <c:v>7.2467620244571804E-2</c:v>
                </c:pt>
                <c:pt idx="4">
                  <c:v>9.6623493659429113E-2</c:v>
                </c:pt>
                <c:pt idx="5">
                  <c:v>0.12077936707428653</c:v>
                </c:pt>
                <c:pt idx="6">
                  <c:v>0.14493524048914358</c:v>
                </c:pt>
                <c:pt idx="7">
                  <c:v>0.16909111390400072</c:v>
                </c:pt>
                <c:pt idx="8">
                  <c:v>0.19324698731885781</c:v>
                </c:pt>
                <c:pt idx="9">
                  <c:v>0.2174028607337159</c:v>
                </c:pt>
                <c:pt idx="10">
                  <c:v>0.24155873414857301</c:v>
                </c:pt>
                <c:pt idx="11">
                  <c:v>0.26571460756343013</c:v>
                </c:pt>
                <c:pt idx="12">
                  <c:v>0.28987048097828721</c:v>
                </c:pt>
                <c:pt idx="13">
                  <c:v>0.3140263543931443</c:v>
                </c:pt>
                <c:pt idx="14">
                  <c:v>0.33818222780800145</c:v>
                </c:pt>
                <c:pt idx="15">
                  <c:v>0.36233810122285959</c:v>
                </c:pt>
                <c:pt idx="16">
                  <c:v>0.38649397463771668</c:v>
                </c:pt>
                <c:pt idx="17">
                  <c:v>0.41064984805257365</c:v>
                </c:pt>
                <c:pt idx="18">
                  <c:v>0.43480572146743085</c:v>
                </c:pt>
                <c:pt idx="19">
                  <c:v>0.45896159488228788</c:v>
                </c:pt>
                <c:pt idx="20">
                  <c:v>0.48311746829714614</c:v>
                </c:pt>
                <c:pt idx="21">
                  <c:v>0.50727334171200311</c:v>
                </c:pt>
                <c:pt idx="22">
                  <c:v>0.53142921512686025</c:v>
                </c:pt>
                <c:pt idx="23">
                  <c:v>0.55558508854171729</c:v>
                </c:pt>
                <c:pt idx="24">
                  <c:v>0.57974096195657443</c:v>
                </c:pt>
                <c:pt idx="25">
                  <c:v>0.60389683537143146</c:v>
                </c:pt>
                <c:pt idx="26">
                  <c:v>0.62805270878628972</c:v>
                </c:pt>
                <c:pt idx="27">
                  <c:v>0.65220858220114664</c:v>
                </c:pt>
                <c:pt idx="28">
                  <c:v>0.676364455616004</c:v>
                </c:pt>
                <c:pt idx="29">
                  <c:v>0.70052032903086081</c:v>
                </c:pt>
                <c:pt idx="30">
                  <c:v>0.72467620244571818</c:v>
                </c:pt>
                <c:pt idx="31">
                  <c:v>0.74883207586057521</c:v>
                </c:pt>
                <c:pt idx="32">
                  <c:v>0.77298794927543335</c:v>
                </c:pt>
                <c:pt idx="33">
                  <c:v>0.79714382269029038</c:v>
                </c:pt>
                <c:pt idx="34">
                  <c:v>0.82129969610514753</c:v>
                </c:pt>
                <c:pt idx="35">
                  <c:v>0.84545556952000467</c:v>
                </c:pt>
                <c:pt idx="36">
                  <c:v>0.8696114429348617</c:v>
                </c:pt>
                <c:pt idx="37">
                  <c:v>0.89376731634971884</c:v>
                </c:pt>
                <c:pt idx="38">
                  <c:v>0.91792318976457699</c:v>
                </c:pt>
                <c:pt idx="39">
                  <c:v>0.94207906317943402</c:v>
                </c:pt>
                <c:pt idx="40">
                  <c:v>0.96608396238544825</c:v>
                </c:pt>
                <c:pt idx="41">
                  <c:v>0.98978691317377654</c:v>
                </c:pt>
                <c:pt idx="42">
                  <c:v>1.0131879155444199</c:v>
                </c:pt>
                <c:pt idx="43">
                  <c:v>1.0362869694973733</c:v>
                </c:pt>
                <c:pt idx="44">
                  <c:v>1.0590840750326538</c:v>
                </c:pt>
                <c:pt idx="45">
                  <c:v>1.0815792321502384</c:v>
                </c:pt>
                <c:pt idx="46">
                  <c:v>1.103772440850137</c:v>
                </c:pt>
                <c:pt idx="47">
                  <c:v>1.1256637011323498</c:v>
                </c:pt>
                <c:pt idx="48">
                  <c:v>1.147253012996877</c:v>
                </c:pt>
                <c:pt idx="49">
                  <c:v>1.1685403764437181</c:v>
                </c:pt>
                <c:pt idx="50">
                  <c:v>1.1895257914728734</c:v>
                </c:pt>
                <c:pt idx="51">
                  <c:v>1.2102092580843524</c:v>
                </c:pt>
                <c:pt idx="52">
                  <c:v>1.2305907762781354</c:v>
                </c:pt>
                <c:pt idx="53">
                  <c:v>1.2506703460542332</c:v>
                </c:pt>
                <c:pt idx="54">
                  <c:v>1.2704479674126548</c:v>
                </c:pt>
                <c:pt idx="55">
                  <c:v>1.2899236403533803</c:v>
                </c:pt>
                <c:pt idx="56">
                  <c:v>1.3090973648764199</c:v>
                </c:pt>
                <c:pt idx="57">
                  <c:v>1.3279691409817838</c:v>
                </c:pt>
                <c:pt idx="58">
                  <c:v>1.3465389686694516</c:v>
                </c:pt>
                <c:pt idx="59">
                  <c:v>1.364806847939434</c:v>
                </c:pt>
                <c:pt idx="60">
                  <c:v>1.3827727787917399</c:v>
                </c:pt>
                <c:pt idx="61">
                  <c:v>1.4004367612263502</c:v>
                </c:pt>
                <c:pt idx="62">
                  <c:v>1.4177987952432747</c:v>
                </c:pt>
                <c:pt idx="63">
                  <c:v>1.4348588808425227</c:v>
                </c:pt>
                <c:pt idx="64">
                  <c:v>1.4516170180240753</c:v>
                </c:pt>
                <c:pt idx="65">
                  <c:v>1.4680732067879518</c:v>
                </c:pt>
                <c:pt idx="66">
                  <c:v>1.4842274471341328</c:v>
                </c:pt>
                <c:pt idx="67">
                  <c:v>1.5000797390626373</c:v>
                </c:pt>
                <c:pt idx="68">
                  <c:v>1.5156300825734463</c:v>
                </c:pt>
                <c:pt idx="69">
                  <c:v>1.5308784776665796</c:v>
                </c:pt>
                <c:pt idx="70">
                  <c:v>1.5458249243420166</c:v>
                </c:pt>
                <c:pt idx="71">
                  <c:v>1.5604694225997777</c:v>
                </c:pt>
                <c:pt idx="72">
                  <c:v>1.574811972439853</c:v>
                </c:pt>
                <c:pt idx="73">
                  <c:v>1.5888525738622326</c:v>
                </c:pt>
                <c:pt idx="74">
                  <c:v>1.602591226866936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4C-4BD5-91A1-DBBE9A61ADCC}"/>
            </c:ext>
          </c:extLst>
        </c:ser>
        <c:ser>
          <c:idx val="2"/>
          <c:order val="2"/>
          <c:tx>
            <c:v>Lijn I2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rgbClr val="C00000"/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7186-44FC-995F-2A7B42C3E9D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/>
                      <a:t>I</a:t>
                    </a:r>
                    <a:r>
                      <a:rPr lang="en-US" sz="1050" b="1"/>
                      <a:t>2</a:t>
                    </a:r>
                    <a:endParaRPr lang="en-US" sz="1400" b="1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nl-NL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65607819181431"/>
                      <c:h val="0.1333940227731756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7-7186-44FC-995F-2A7B42C3E9D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86-44FC-995F-2A7B42C3E9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(Sheet1!$C$7,Sheet1!$C$7)</c:f>
              <c:numCache>
                <c:formatCode>General</c:formatCode>
                <c:ptCount val="2"/>
                <c:pt idx="0">
                  <c:v>3.15</c:v>
                </c:pt>
                <c:pt idx="1">
                  <c:v>3.15</c:v>
                </c:pt>
              </c:numCache>
            </c:numRef>
          </c:xVal>
          <c:yVal>
            <c:numRef>
              <c:f>(Sheet1!$R$6,Sheet1!$N$109)</c:f>
              <c:numCache>
                <c:formatCode>General</c:formatCode>
                <c:ptCount val="2"/>
                <c:pt idx="0">
                  <c:v>0</c:v>
                </c:pt>
                <c:pt idx="1">
                  <c:v>481.84457933645973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4C-4BD5-91A1-DBBE9A61ADCC}"/>
            </c:ext>
          </c:extLst>
        </c:ser>
        <c:ser>
          <c:idx val="3"/>
          <c:order val="3"/>
          <c:tx>
            <c:v>lijn I2 tbv kortsluitproef</c:v>
          </c:tx>
          <c:spPr>
            <a:ln w="19050" cap="rnd">
              <a:solidFill>
                <a:srgbClr val="C0000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(Sheet1!$C$7,Sheet1!$C$7)</c:f>
              <c:numCache>
                <c:formatCode>General</c:formatCode>
                <c:ptCount val="2"/>
                <c:pt idx="0">
                  <c:v>3.15</c:v>
                </c:pt>
                <c:pt idx="1">
                  <c:v>3.15</c:v>
                </c:pt>
              </c:numCache>
            </c:numRef>
          </c:xVal>
          <c:yVal>
            <c:numRef>
              <c:f>(Sheet1!$R$6,Sheet1!$R$109)</c:f>
              <c:numCache>
                <c:formatCode>General</c:formatCode>
                <c:ptCount val="2"/>
                <c:pt idx="0">
                  <c:v>0</c:v>
                </c:pt>
                <c:pt idx="1">
                  <c:v>1.602591226866936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86-44FC-995F-2A7B42C3E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600128"/>
        <c:axId val="382597176"/>
      </c:scatterChart>
      <c:valAx>
        <c:axId val="382600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597176"/>
        <c:crosses val="autoZero"/>
        <c:crossBetween val="midCat"/>
      </c:valAx>
      <c:valAx>
        <c:axId val="38259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8260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588434</xdr:colOff>
      <xdr:row>1</xdr:row>
      <xdr:rowOff>116419</xdr:rowOff>
    </xdr:from>
    <xdr:to>
      <xdr:col>28</xdr:col>
      <xdr:colOff>55034</xdr:colOff>
      <xdr:row>21</xdr:row>
      <xdr:rowOff>47043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1A2E9-D884-4436-B429-427091E9B2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203200</xdr:colOff>
      <xdr:row>9</xdr:row>
      <xdr:rowOff>171452</xdr:rowOff>
    </xdr:from>
    <xdr:to>
      <xdr:col>16</xdr:col>
      <xdr:colOff>313267</xdr:colOff>
      <xdr:row>24</xdr:row>
      <xdr:rowOff>50802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D470867-6F08-4B70-89EC-03DF436917F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1783" t="21227" r="11680" b="13585"/>
        <a:stretch/>
      </xdr:blipFill>
      <xdr:spPr bwMode="auto">
        <a:xfrm>
          <a:off x="4783667" y="3270252"/>
          <a:ext cx="4478867" cy="34692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34497-7823-48B2-94FC-2C76E6C28AE3}">
  <dimension ref="A1:AH110"/>
  <sheetViews>
    <sheetView showGridLines="0" showRowColHeaders="0" tabSelected="1" zoomScale="75" zoomScaleNormal="75" workbookViewId="0">
      <selection activeCell="H18" sqref="H18"/>
    </sheetView>
  </sheetViews>
  <sheetFormatPr defaultRowHeight="14.4" x14ac:dyDescent="0.3"/>
  <cols>
    <col min="2" max="2" width="11.21875" customWidth="1"/>
    <col min="3" max="3" width="11" customWidth="1"/>
    <col min="4" max="4" width="5.5546875" customWidth="1"/>
    <col min="5" max="5" width="3.33203125" customWidth="1"/>
    <col min="6" max="6" width="9.109375" customWidth="1"/>
    <col min="7" max="7" width="4.5546875" customWidth="1"/>
    <col min="8" max="8" width="11.77734375" customWidth="1"/>
    <col min="9" max="9" width="10.21875" customWidth="1"/>
    <col min="10" max="10" width="3.5546875" customWidth="1"/>
    <col min="12" max="12" width="5.21875" style="2" customWidth="1"/>
    <col min="16" max="16" width="8.77734375" style="5"/>
  </cols>
  <sheetData>
    <row r="1" spans="2:28" ht="91.8" x14ac:dyDescent="1.65">
      <c r="B1" s="50" t="s">
        <v>21</v>
      </c>
      <c r="M1" s="4"/>
      <c r="N1" s="4"/>
      <c r="O1" s="4"/>
      <c r="Q1" s="4"/>
      <c r="R1" s="4"/>
      <c r="S1" s="4"/>
      <c r="T1" s="4"/>
      <c r="U1" s="4"/>
      <c r="V1" s="4"/>
    </row>
    <row r="2" spans="2:28" ht="18" x14ac:dyDescent="0.35">
      <c r="B2" s="15" t="s">
        <v>45</v>
      </c>
      <c r="C2" s="15"/>
      <c r="D2" s="15"/>
      <c r="E2" s="15"/>
      <c r="F2" s="15"/>
      <c r="G2" s="15"/>
      <c r="H2" s="15"/>
      <c r="I2" s="15"/>
      <c r="J2" s="8"/>
      <c r="K2" s="9"/>
      <c r="L2" s="10"/>
      <c r="M2" s="9"/>
      <c r="N2" s="9"/>
      <c r="O2" s="9"/>
      <c r="P2" s="9"/>
      <c r="Q2" s="51"/>
      <c r="R2" s="51"/>
      <c r="S2" s="51"/>
      <c r="T2" s="51"/>
      <c r="U2" s="51"/>
      <c r="V2" s="51"/>
      <c r="W2" s="4"/>
      <c r="X2" s="4"/>
    </row>
    <row r="3" spans="2:28" ht="18" x14ac:dyDescent="0.35">
      <c r="B3" s="15"/>
      <c r="C3" s="15"/>
      <c r="D3" s="15"/>
      <c r="E3" s="15"/>
      <c r="F3" s="15"/>
      <c r="G3" s="15"/>
      <c r="H3" s="15"/>
      <c r="I3" s="15"/>
      <c r="J3" s="8"/>
      <c r="K3" s="9"/>
      <c r="L3" s="10"/>
      <c r="M3" s="9"/>
      <c r="N3" s="9"/>
      <c r="O3" s="9"/>
      <c r="P3" s="9"/>
      <c r="Q3" s="51"/>
      <c r="R3" s="51"/>
      <c r="S3" s="51"/>
      <c r="T3" s="51"/>
      <c r="U3" s="51"/>
      <c r="V3" s="51"/>
      <c r="W3" s="4"/>
      <c r="X3" s="4"/>
    </row>
    <row r="4" spans="2:28" ht="18.600000000000001" thickBot="1" x14ac:dyDescent="0.4">
      <c r="B4" s="16" t="s">
        <v>23</v>
      </c>
      <c r="C4" s="15"/>
      <c r="D4" s="15"/>
      <c r="E4" s="15"/>
      <c r="F4" s="15"/>
      <c r="G4" s="15"/>
      <c r="H4" s="15"/>
      <c r="I4" s="15"/>
      <c r="J4" s="8"/>
      <c r="K4" s="9"/>
      <c r="L4" s="10"/>
      <c r="M4" s="9"/>
      <c r="N4" s="9"/>
      <c r="O4" s="9"/>
      <c r="P4" s="9"/>
      <c r="Q4" s="51"/>
      <c r="R4" s="51"/>
      <c r="S4" s="51"/>
      <c r="T4" s="51"/>
      <c r="U4" s="51"/>
      <c r="V4" s="51"/>
      <c r="W4" s="4"/>
      <c r="X4" s="4"/>
    </row>
    <row r="5" spans="2:28" ht="18.600000000000001" thickBot="1" x14ac:dyDescent="0.4">
      <c r="B5" s="17" t="s">
        <v>15</v>
      </c>
      <c r="C5" s="18"/>
      <c r="D5" s="18"/>
      <c r="E5" s="18"/>
      <c r="F5" s="18"/>
      <c r="G5" s="18"/>
      <c r="H5" s="18"/>
      <c r="I5" s="18"/>
      <c r="J5" s="14">
        <v>2</v>
      </c>
      <c r="K5" s="9"/>
      <c r="L5" s="10"/>
      <c r="M5" s="10"/>
      <c r="N5" s="10" t="s">
        <v>5</v>
      </c>
      <c r="O5" s="10"/>
      <c r="P5" s="10"/>
      <c r="Q5" s="2"/>
      <c r="R5" s="2" t="s">
        <v>2</v>
      </c>
      <c r="S5" s="2"/>
      <c r="T5" s="2"/>
      <c r="U5" s="51"/>
      <c r="V5" s="51"/>
      <c r="W5" s="4"/>
      <c r="X5" s="4"/>
    </row>
    <row r="6" spans="2:28" ht="18.600000000000001" thickBot="1" x14ac:dyDescent="0.4">
      <c r="B6" s="15"/>
      <c r="C6" s="15"/>
      <c r="D6" s="15"/>
      <c r="E6" s="15"/>
      <c r="F6" s="15"/>
      <c r="G6" s="15"/>
      <c r="H6" s="15"/>
      <c r="I6" s="15"/>
      <c r="J6" s="11"/>
      <c r="K6" s="52"/>
      <c r="L6" s="10"/>
      <c r="M6" s="10"/>
      <c r="N6" s="10"/>
      <c r="O6" s="10"/>
      <c r="P6" s="10"/>
      <c r="Q6" s="2"/>
      <c r="R6" s="2">
        <v>0</v>
      </c>
      <c r="S6" s="2"/>
      <c r="T6" s="2"/>
      <c r="U6" s="51"/>
      <c r="V6" s="51"/>
      <c r="W6" s="51"/>
      <c r="X6" s="51"/>
      <c r="Y6" s="51"/>
      <c r="Z6" s="51"/>
      <c r="AA6" s="51"/>
      <c r="AB6" s="51"/>
    </row>
    <row r="7" spans="2:28" ht="18" x14ac:dyDescent="0.35">
      <c r="B7" s="19" t="s">
        <v>44</v>
      </c>
      <c r="C7" s="20">
        <v>3.15</v>
      </c>
      <c r="D7" s="21" t="s">
        <v>1</v>
      </c>
      <c r="E7" s="79"/>
      <c r="F7" s="79"/>
      <c r="H7" s="16" t="str">
        <f>IF(C7&gt;6,"too high","")</f>
        <v/>
      </c>
      <c r="I7" s="15"/>
      <c r="J7" s="8"/>
      <c r="K7" s="9"/>
      <c r="L7" s="10"/>
      <c r="M7" s="10"/>
      <c r="N7" s="10"/>
      <c r="O7" s="10"/>
      <c r="P7" s="10"/>
      <c r="Q7" s="2"/>
      <c r="R7" s="2" t="str">
        <f>COMPLEX(0,C25,"j")</f>
        <v>100j</v>
      </c>
      <c r="S7" s="2"/>
      <c r="T7" s="2"/>
      <c r="U7" s="51"/>
      <c r="V7" s="51"/>
      <c r="W7" s="51"/>
      <c r="X7" s="51"/>
      <c r="Y7" s="51"/>
      <c r="Z7" s="51"/>
      <c r="AA7" s="51"/>
      <c r="AB7" s="51"/>
    </row>
    <row r="8" spans="2:28" ht="18" x14ac:dyDescent="0.35">
      <c r="B8" s="22" t="s">
        <v>30</v>
      </c>
      <c r="C8" s="23">
        <v>300</v>
      </c>
      <c r="D8" s="24" t="s">
        <v>3</v>
      </c>
      <c r="E8" s="80"/>
      <c r="F8" s="80"/>
      <c r="H8" s="15"/>
      <c r="I8" s="15"/>
      <c r="J8" s="8"/>
      <c r="K8" s="9"/>
      <c r="L8" s="10" t="str">
        <f>IMDIV(T11,R13)</f>
        <v>0,735217840198333-0,196058090066028j</v>
      </c>
      <c r="M8" s="10" t="s">
        <v>1</v>
      </c>
      <c r="N8" s="10"/>
      <c r="O8" s="10">
        <f>IMARGUMENT(L8)</f>
        <v>-0.26060239091746484</v>
      </c>
      <c r="P8" s="10">
        <f>O8*180/3.1415</f>
        <v>-14.931857509197412</v>
      </c>
      <c r="Q8" s="2"/>
      <c r="R8" s="2"/>
      <c r="S8" s="2"/>
      <c r="T8" s="2"/>
      <c r="U8" s="51"/>
      <c r="V8" s="51"/>
      <c r="W8" s="51"/>
      <c r="X8" s="51"/>
      <c r="Y8" s="51"/>
      <c r="Z8" s="51"/>
      <c r="AA8" s="51"/>
      <c r="AB8" s="51"/>
    </row>
    <row r="9" spans="2:28" ht="18.600000000000001" thickBot="1" x14ac:dyDescent="0.4">
      <c r="B9" s="25" t="s">
        <v>31</v>
      </c>
      <c r="C9" s="26">
        <v>-20</v>
      </c>
      <c r="D9" s="27" t="s">
        <v>3</v>
      </c>
      <c r="E9" s="80"/>
      <c r="F9" s="80"/>
      <c r="H9" s="15"/>
      <c r="I9" s="28"/>
      <c r="J9" s="8"/>
      <c r="K9" s="9"/>
      <c r="L9" s="10"/>
      <c r="M9" s="10"/>
      <c r="N9" s="10"/>
      <c r="O9" s="10"/>
      <c r="P9" s="10">
        <f>C7-((C7/4)*(C7/4))</f>
        <v>2.5298437499999999</v>
      </c>
      <c r="Q9" s="3" t="s">
        <v>12</v>
      </c>
      <c r="R9" s="2" t="str">
        <f>COMPLEX(C24*P9,0,"j")</f>
        <v>189,73828125</v>
      </c>
      <c r="S9" s="2"/>
      <c r="T9" s="2"/>
      <c r="U9" s="51"/>
      <c r="V9" s="51"/>
      <c r="W9" s="51"/>
      <c r="X9" s="51"/>
      <c r="Y9" s="51"/>
      <c r="Z9" s="51"/>
      <c r="AA9" s="51"/>
      <c r="AB9" s="51"/>
    </row>
    <row r="10" spans="2:28" ht="18" x14ac:dyDescent="0.35">
      <c r="B10" s="15"/>
      <c r="C10" s="16"/>
      <c r="D10" s="16"/>
      <c r="E10" s="16"/>
      <c r="F10" s="16"/>
      <c r="G10" s="28"/>
      <c r="H10" s="15"/>
      <c r="I10" s="28"/>
      <c r="J10" s="8"/>
      <c r="K10" s="9"/>
      <c r="L10" s="10"/>
      <c r="M10" s="10"/>
      <c r="N10" s="10"/>
      <c r="O10" s="10"/>
      <c r="P10" s="10"/>
      <c r="Q10" s="3"/>
      <c r="R10" s="2"/>
      <c r="S10" s="2"/>
      <c r="T10" s="2"/>
      <c r="U10" s="51"/>
      <c r="V10" s="51"/>
      <c r="W10" s="51"/>
      <c r="X10" s="51"/>
      <c r="Y10" s="51"/>
      <c r="Z10" s="51"/>
      <c r="AA10" s="51"/>
      <c r="AB10" s="51"/>
    </row>
    <row r="11" spans="2:28" ht="19.5" customHeight="1" thickBot="1" x14ac:dyDescent="0.4">
      <c r="B11" s="15" t="s">
        <v>20</v>
      </c>
      <c r="C11" s="15"/>
      <c r="D11" s="15"/>
      <c r="E11" s="15"/>
      <c r="F11" s="15"/>
      <c r="G11" s="15"/>
      <c r="H11" s="15"/>
      <c r="I11" s="15"/>
      <c r="J11" s="8"/>
      <c r="K11" s="9"/>
      <c r="L11" s="10"/>
      <c r="M11" s="10"/>
      <c r="N11" s="10"/>
      <c r="O11" s="10"/>
      <c r="P11" s="10"/>
      <c r="Q11" s="3" t="s">
        <v>12</v>
      </c>
      <c r="R11" s="2" t="str">
        <f>COMPLEX(C24*C7,0,"j")</f>
        <v>236,25</v>
      </c>
      <c r="S11" s="2">
        <f>IF(C7&lt;5,C7*C24,(C24*(C7-SQRT((C7-5)/4))))</f>
        <v>236.25</v>
      </c>
      <c r="T11" s="2" t="str">
        <f>COMPLEX(S11,0,"j")</f>
        <v>236,25</v>
      </c>
      <c r="U11" s="51"/>
      <c r="V11" s="51"/>
      <c r="W11" s="51"/>
      <c r="X11" s="51"/>
      <c r="Y11" s="51"/>
      <c r="Z11" s="51"/>
      <c r="AA11" s="51"/>
      <c r="AB11" s="51"/>
    </row>
    <row r="12" spans="2:28" ht="18" x14ac:dyDescent="0.35">
      <c r="B12" s="56" t="s">
        <v>43</v>
      </c>
      <c r="C12" s="57">
        <f>ROUND(IMABS(L8),J5)</f>
        <v>0.76</v>
      </c>
      <c r="D12" s="59" t="s">
        <v>1</v>
      </c>
      <c r="E12" s="64" t="s">
        <v>13</v>
      </c>
      <c r="F12" s="69">
        <f>ROUND(P8,1)</f>
        <v>-14.9</v>
      </c>
      <c r="G12" s="81" t="s">
        <v>14</v>
      </c>
      <c r="H12" s="16" t="str">
        <f>IF(IMABS(L8)&lt;8,"","too high")</f>
        <v/>
      </c>
      <c r="I12" s="15"/>
      <c r="J12" s="8"/>
      <c r="K12" s="9"/>
      <c r="L12" s="10"/>
      <c r="M12" s="10" t="str">
        <f>IMPRODUCT(L8,R7)</f>
        <v>19,6058090066028+73,5217840198333j</v>
      </c>
      <c r="N12" s="10"/>
      <c r="O12" s="10"/>
      <c r="P12" s="10" t="s">
        <v>28</v>
      </c>
      <c r="Q12" s="2"/>
      <c r="R12" s="2" t="str">
        <f>COMPLEX(C8+0.000001,C9,"j")</f>
        <v>300,000001-20j</v>
      </c>
      <c r="S12" s="2"/>
      <c r="T12" s="2"/>
      <c r="U12" s="51"/>
      <c r="V12" s="51"/>
      <c r="W12" s="51"/>
      <c r="X12" s="51"/>
      <c r="Y12" s="51"/>
      <c r="Z12" s="51"/>
      <c r="AA12" s="51"/>
      <c r="AB12" s="51"/>
    </row>
    <row r="13" spans="2:28" ht="18" x14ac:dyDescent="0.35">
      <c r="B13" s="29" t="s">
        <v>4</v>
      </c>
      <c r="C13" s="30"/>
      <c r="D13" s="60"/>
      <c r="E13" s="60"/>
      <c r="F13" s="30"/>
      <c r="G13" s="70"/>
      <c r="H13" s="15"/>
      <c r="I13" s="15"/>
      <c r="J13" s="8"/>
      <c r="K13" s="9"/>
      <c r="L13" s="10"/>
      <c r="M13" s="10"/>
      <c r="N13" s="10"/>
      <c r="O13" s="10"/>
      <c r="P13" s="10"/>
      <c r="Q13" s="2"/>
      <c r="R13" s="2" t="str">
        <f>IMSUM(R7,R12)</f>
        <v>300,000001+80j</v>
      </c>
      <c r="S13" s="2"/>
      <c r="T13" s="2"/>
      <c r="U13" s="51"/>
      <c r="V13" s="51"/>
      <c r="W13" s="51"/>
      <c r="X13" s="51"/>
      <c r="Y13" s="51"/>
      <c r="Z13" s="51"/>
      <c r="AA13" s="51"/>
      <c r="AB13" s="51"/>
    </row>
    <row r="14" spans="2:28" ht="18" x14ac:dyDescent="0.35">
      <c r="B14" s="54" t="s">
        <v>42</v>
      </c>
      <c r="C14" s="55">
        <f>ROUND(IMABS(M14),J5)</f>
        <v>228.78</v>
      </c>
      <c r="D14" s="61" t="s">
        <v>46</v>
      </c>
      <c r="E14" s="65" t="s">
        <v>13</v>
      </c>
      <c r="F14" s="68">
        <f>ROUND(P14,1)</f>
        <v>-18.7</v>
      </c>
      <c r="G14" s="82" t="s">
        <v>14</v>
      </c>
      <c r="H14" s="16" t="str">
        <f>IF(IMABS(M14)&gt;232.3,"too high",IF(IMABS(M14)&lt;227.7,"too low",""))</f>
        <v/>
      </c>
      <c r="I14" s="32"/>
      <c r="J14" s="8"/>
      <c r="K14" s="9"/>
      <c r="L14" s="10" t="str">
        <f>IMPRODUCT(T11,R12)</f>
        <v>70875,00023625-4725j</v>
      </c>
      <c r="M14" s="10" t="str">
        <f>IMDIV(L14,R13)</f>
        <v>216,644190993397-73,5217840198333j</v>
      </c>
      <c r="N14" s="10"/>
      <c r="O14" s="10">
        <f>IMARGUMENT(M14)</f>
        <v>-0.32717055447205062</v>
      </c>
      <c r="P14" s="10">
        <f>O14*180/3.1415</f>
        <v>-18.746044820935573</v>
      </c>
      <c r="Q14" s="2"/>
      <c r="R14" s="2"/>
      <c r="S14" s="2"/>
      <c r="T14" s="2"/>
      <c r="U14" s="51"/>
      <c r="V14" s="51"/>
      <c r="W14" s="51"/>
      <c r="X14" s="51"/>
      <c r="Y14" s="51"/>
      <c r="Z14" s="51"/>
      <c r="AA14" s="51"/>
      <c r="AB14" s="51"/>
    </row>
    <row r="15" spans="2:28" ht="18.600000000000001" thickBot="1" x14ac:dyDescent="0.4">
      <c r="B15" s="71" t="s">
        <v>39</v>
      </c>
      <c r="C15" s="72">
        <f>ROUND(IMABS(L15),J5)</f>
        <v>236.25</v>
      </c>
      <c r="D15" s="73" t="s">
        <v>46</v>
      </c>
      <c r="E15" s="74" t="s">
        <v>13</v>
      </c>
      <c r="F15" s="75">
        <f>ROUND(P15,1)</f>
        <v>0</v>
      </c>
      <c r="G15" s="83" t="s">
        <v>14</v>
      </c>
      <c r="H15" s="15"/>
      <c r="I15" s="32"/>
      <c r="J15" s="8"/>
      <c r="K15" s="9"/>
      <c r="L15" s="10" t="str">
        <f>IMSUM(M14,M12)</f>
        <v>236,25</v>
      </c>
      <c r="M15" s="10"/>
      <c r="N15" s="10"/>
      <c r="O15" s="10">
        <f>IMARGUMENT(L15)</f>
        <v>0</v>
      </c>
      <c r="P15" s="10">
        <f>O15*180/3.1415</f>
        <v>0</v>
      </c>
      <c r="Q15" s="2"/>
      <c r="R15" s="2"/>
      <c r="S15" s="2"/>
      <c r="T15" s="2"/>
      <c r="U15" s="51"/>
      <c r="V15" s="51"/>
      <c r="W15" s="51"/>
      <c r="X15" s="51"/>
      <c r="Y15" s="51"/>
      <c r="Z15" s="51"/>
      <c r="AA15" s="51"/>
      <c r="AB15" s="51"/>
    </row>
    <row r="16" spans="2:28" ht="18.600000000000001" thickBot="1" x14ac:dyDescent="0.4">
      <c r="B16" s="76" t="s">
        <v>19</v>
      </c>
      <c r="C16" s="77">
        <f>ROUND((P15-P14),1)</f>
        <v>18.7</v>
      </c>
      <c r="D16" s="78" t="s">
        <v>14</v>
      </c>
      <c r="E16" s="58"/>
      <c r="F16" s="58"/>
      <c r="G16" s="31"/>
      <c r="H16" s="33" t="str">
        <f>IF((P15-P14)&lt;70,"","too much")</f>
        <v/>
      </c>
      <c r="I16" s="15"/>
      <c r="J16" s="8"/>
      <c r="K16" s="9"/>
      <c r="L16" s="10"/>
      <c r="M16" s="10"/>
      <c r="N16" s="10"/>
      <c r="O16" s="10"/>
      <c r="P16" s="10"/>
      <c r="Q16" s="2"/>
      <c r="R16" s="2"/>
      <c r="S16" s="2"/>
      <c r="T16" s="2"/>
      <c r="U16" s="51"/>
      <c r="V16" s="51"/>
      <c r="W16" s="51"/>
      <c r="X16" s="51"/>
      <c r="Y16" s="51"/>
      <c r="Z16" s="51"/>
      <c r="AA16" s="51"/>
      <c r="AB16" s="51"/>
    </row>
    <row r="17" spans="1:34" ht="18" x14ac:dyDescent="0.35">
      <c r="B17" s="37" t="s">
        <v>32</v>
      </c>
      <c r="C17" s="66">
        <f>ROUND(-3*(IMABS(L15))*(IMABS(L8))*COS(O15-O8),J5)</f>
        <v>-521.09</v>
      </c>
      <c r="D17" s="67" t="s">
        <v>16</v>
      </c>
      <c r="E17" s="62"/>
      <c r="F17" s="62"/>
      <c r="H17" s="28"/>
      <c r="I17" s="15"/>
      <c r="J17" s="8"/>
      <c r="K17" s="9"/>
      <c r="L17" s="10"/>
      <c r="M17" s="10"/>
      <c r="N17" s="10"/>
      <c r="O17" s="10"/>
      <c r="P17" s="10"/>
      <c r="Q17" s="2"/>
      <c r="R17" s="2"/>
      <c r="S17" s="2"/>
      <c r="T17" s="2"/>
      <c r="U17" s="51"/>
      <c r="V17" s="51"/>
      <c r="W17" s="51"/>
      <c r="X17" s="51"/>
      <c r="Y17" s="51"/>
      <c r="Z17" s="51"/>
      <c r="AA17" s="51"/>
      <c r="AB17" s="51"/>
    </row>
    <row r="18" spans="1:34" ht="18" x14ac:dyDescent="0.35">
      <c r="B18" s="34" t="s">
        <v>33</v>
      </c>
      <c r="C18" s="36">
        <f>ROUND(3*IMABS(L8)*IMABS(M14)*COS(O14-O8),J5)</f>
        <v>521.09</v>
      </c>
      <c r="D18" s="35" t="s">
        <v>16</v>
      </c>
      <c r="E18" s="62"/>
      <c r="F18" s="62"/>
      <c r="H18" s="32"/>
      <c r="I18" s="28"/>
      <c r="J18" s="8"/>
      <c r="K18" s="9"/>
      <c r="L18" s="10"/>
      <c r="M18" s="10"/>
      <c r="N18" s="10"/>
      <c r="O18" s="10"/>
      <c r="P18" s="10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</row>
    <row r="19" spans="1:34" ht="18" x14ac:dyDescent="0.35">
      <c r="A19" s="2"/>
      <c r="B19" s="37" t="s">
        <v>34</v>
      </c>
      <c r="C19" s="38">
        <f>ROUND(3*IMABS(L8)*IMABS(M14)*SIN(O14-O8),J5)</f>
        <v>-34.74</v>
      </c>
      <c r="D19" s="39" t="s">
        <v>17</v>
      </c>
      <c r="E19" s="63"/>
      <c r="F19" s="63"/>
      <c r="H19" s="40"/>
      <c r="I19" s="41" t="s">
        <v>14</v>
      </c>
      <c r="J19" s="13" t="s">
        <v>13</v>
      </c>
      <c r="K19" s="9"/>
      <c r="L19" s="10"/>
      <c r="M19" s="10"/>
      <c r="N19" s="10"/>
      <c r="O19" s="10"/>
      <c r="P19" s="10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</row>
    <row r="20" spans="1:34" ht="18.600000000000001" thickBot="1" x14ac:dyDescent="0.4">
      <c r="A20" s="2"/>
      <c r="B20" s="42" t="s">
        <v>35</v>
      </c>
      <c r="C20" s="43">
        <f>ROUND(SQRT(C18*C18+C19*C19),J5)</f>
        <v>522.25</v>
      </c>
      <c r="D20" s="44" t="s">
        <v>18</v>
      </c>
      <c r="E20" s="63"/>
      <c r="F20" s="63"/>
      <c r="H20" s="16" t="str">
        <f>IF(C20&lt;5520,"","too much")</f>
        <v/>
      </c>
      <c r="I20" s="40"/>
      <c r="J20" s="13"/>
      <c r="K20" s="9"/>
      <c r="L20" s="10"/>
      <c r="M20" s="10"/>
      <c r="N20" s="10"/>
      <c r="O20" s="10"/>
      <c r="P20" s="10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1:34" ht="18" x14ac:dyDescent="0.35">
      <c r="A21" s="2"/>
      <c r="B21" s="28"/>
      <c r="C21" s="45"/>
      <c r="D21" s="45"/>
      <c r="E21" s="45"/>
      <c r="F21" s="45"/>
      <c r="G21" s="46"/>
      <c r="H21" s="40"/>
      <c r="I21" s="40"/>
      <c r="J21" s="13"/>
      <c r="K21" s="9"/>
      <c r="L21" s="10"/>
      <c r="M21" s="10"/>
      <c r="N21" s="10"/>
      <c r="O21" s="10"/>
      <c r="P21" s="10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spans="1:34" ht="18" x14ac:dyDescent="0.35">
      <c r="A22" s="4"/>
      <c r="B22" s="15" t="s">
        <v>22</v>
      </c>
      <c r="C22" s="15"/>
      <c r="D22" s="15"/>
      <c r="E22" s="15"/>
      <c r="F22" s="15"/>
      <c r="G22" s="15"/>
      <c r="H22" s="15"/>
      <c r="I22" s="15"/>
      <c r="J22" s="10"/>
      <c r="K22" s="9"/>
      <c r="L22" s="10"/>
      <c r="M22" s="10"/>
      <c r="N22" s="10"/>
      <c r="O22" s="10"/>
      <c r="P22" s="10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4"/>
      <c r="AD22" s="4"/>
      <c r="AE22" s="4"/>
      <c r="AF22" s="4"/>
      <c r="AG22" s="4"/>
      <c r="AH22" s="4"/>
    </row>
    <row r="23" spans="1:34" ht="18" x14ac:dyDescent="0.35">
      <c r="A23" s="4"/>
      <c r="B23" s="15" t="s">
        <v>24</v>
      </c>
      <c r="C23" s="15"/>
      <c r="D23" s="15"/>
      <c r="E23" s="15"/>
      <c r="F23" s="15"/>
      <c r="G23" s="15"/>
      <c r="H23" s="15"/>
      <c r="I23" s="15"/>
      <c r="J23" s="12" t="s">
        <v>11</v>
      </c>
      <c r="K23" s="12"/>
      <c r="L23" s="12" t="s">
        <v>9</v>
      </c>
      <c r="M23" s="12" t="s">
        <v>10</v>
      </c>
      <c r="N23" s="10" t="s">
        <v>6</v>
      </c>
      <c r="O23" s="12" t="s">
        <v>8</v>
      </c>
      <c r="P23" s="10" t="s">
        <v>29</v>
      </c>
      <c r="Q23" s="2"/>
      <c r="R23" s="2" t="s">
        <v>7</v>
      </c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4"/>
      <c r="AD23" s="4"/>
      <c r="AE23" s="4"/>
      <c r="AF23" s="4"/>
      <c r="AG23" s="4"/>
      <c r="AH23" s="4"/>
    </row>
    <row r="24" spans="1:34" ht="18" x14ac:dyDescent="0.35">
      <c r="A24" s="4"/>
      <c r="B24" s="47" t="s">
        <v>0</v>
      </c>
      <c r="C24" s="15">
        <v>75</v>
      </c>
      <c r="D24" s="15" t="s">
        <v>41</v>
      </c>
      <c r="E24" s="15"/>
      <c r="F24" s="15"/>
      <c r="H24" s="15"/>
      <c r="I24" s="15"/>
      <c r="J24" s="12"/>
      <c r="K24" s="52"/>
      <c r="L24" s="12"/>
      <c r="M24" s="52"/>
      <c r="N24" s="9"/>
      <c r="O24" s="52"/>
      <c r="P24" s="9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4"/>
      <c r="AD24" s="4"/>
      <c r="AE24" s="4"/>
      <c r="AF24" s="4"/>
      <c r="AG24" s="4"/>
      <c r="AH24" s="4"/>
    </row>
    <row r="25" spans="1:34" ht="18" x14ac:dyDescent="0.35">
      <c r="A25" s="4"/>
      <c r="B25" s="48" t="s">
        <v>36</v>
      </c>
      <c r="C25" s="15">
        <v>100</v>
      </c>
      <c r="D25" s="28" t="s">
        <v>3</v>
      </c>
      <c r="E25" s="28"/>
      <c r="F25" s="28"/>
      <c r="H25" s="15"/>
      <c r="I25" s="28"/>
      <c r="J25" s="12"/>
      <c r="K25" s="52"/>
      <c r="L25" s="12"/>
      <c r="M25" s="52"/>
      <c r="N25" s="9"/>
      <c r="O25" s="52"/>
      <c r="P25" s="9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4"/>
      <c r="AD25" s="4"/>
      <c r="AE25" s="4"/>
      <c r="AF25" s="4"/>
      <c r="AG25" s="4"/>
      <c r="AH25" s="4"/>
    </row>
    <row r="26" spans="1:34" ht="18" hidden="1" x14ac:dyDescent="0.35">
      <c r="A26" s="4"/>
      <c r="B26" s="49"/>
      <c r="C26" s="15"/>
      <c r="D26" s="15"/>
      <c r="E26" s="15"/>
      <c r="F26" s="15"/>
      <c r="G26" s="15"/>
      <c r="H26" s="28"/>
      <c r="I26" s="28"/>
      <c r="J26" s="12"/>
      <c r="K26" s="52"/>
      <c r="L26" s="12"/>
      <c r="M26" s="52"/>
      <c r="N26" s="9"/>
      <c r="O26" s="52"/>
      <c r="P26" s="9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4"/>
      <c r="AD26" s="4"/>
      <c r="AE26" s="4"/>
      <c r="AF26" s="4"/>
      <c r="AG26" s="4"/>
      <c r="AH26" s="4"/>
    </row>
    <row r="27" spans="1:34" ht="18" x14ac:dyDescent="0.35">
      <c r="A27" s="4"/>
      <c r="B27" s="15"/>
      <c r="C27" s="15"/>
      <c r="D27" s="15"/>
      <c r="E27" s="15"/>
      <c r="F27" s="15"/>
      <c r="G27" s="15"/>
      <c r="H27" s="28"/>
      <c r="I27" s="28"/>
      <c r="J27" s="12"/>
      <c r="K27" s="52"/>
      <c r="L27" s="12"/>
      <c r="M27" s="52"/>
      <c r="N27" s="9"/>
      <c r="O27" s="52"/>
      <c r="P27" s="9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4"/>
      <c r="AD27" s="4"/>
      <c r="AE27" s="4"/>
      <c r="AF27" s="4"/>
      <c r="AG27" s="4"/>
      <c r="AH27" s="4"/>
    </row>
    <row r="28" spans="1:34" ht="18" x14ac:dyDescent="0.35">
      <c r="A28" s="4"/>
      <c r="B28" s="15" t="s">
        <v>38</v>
      </c>
      <c r="C28" s="15"/>
      <c r="D28" s="15"/>
      <c r="E28" s="15"/>
      <c r="F28" s="15"/>
      <c r="G28" s="15"/>
      <c r="H28" s="28"/>
      <c r="I28" s="28"/>
      <c r="J28" s="12"/>
      <c r="K28" s="52"/>
      <c r="L28" s="12"/>
      <c r="M28" s="52"/>
      <c r="N28" s="9"/>
      <c r="O28" s="52"/>
      <c r="P28" s="9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4"/>
      <c r="AD28" s="4"/>
      <c r="AE28" s="4"/>
      <c r="AF28" s="4"/>
      <c r="AG28" s="4"/>
      <c r="AH28" s="4"/>
    </row>
    <row r="29" spans="1:34" ht="18" x14ac:dyDescent="0.35">
      <c r="A29" s="4"/>
      <c r="B29" s="15" t="s">
        <v>37</v>
      </c>
      <c r="C29" s="15"/>
      <c r="D29" s="15"/>
      <c r="E29" s="15"/>
      <c r="F29" s="15"/>
      <c r="G29" s="15"/>
      <c r="H29" s="28"/>
      <c r="I29" s="28"/>
      <c r="J29" s="12"/>
      <c r="K29" s="52"/>
      <c r="L29" s="12"/>
      <c r="M29" s="52"/>
      <c r="N29" s="9"/>
      <c r="O29" s="52"/>
      <c r="P29" s="9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4"/>
      <c r="AD29" s="4"/>
      <c r="AE29" s="4"/>
      <c r="AF29" s="4"/>
      <c r="AG29" s="4"/>
      <c r="AH29" s="4"/>
    </row>
    <row r="30" spans="1:34" x14ac:dyDescent="0.3">
      <c r="A30" s="4"/>
      <c r="H30" s="1"/>
      <c r="I30" s="1"/>
      <c r="J30" s="3"/>
      <c r="K30" s="53"/>
      <c r="L30" s="3"/>
      <c r="M30" s="53"/>
      <c r="N30" s="51"/>
      <c r="O30" s="53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4"/>
      <c r="AD30" s="4"/>
      <c r="AE30" s="4"/>
      <c r="AF30" s="4"/>
      <c r="AG30" s="4"/>
      <c r="AH30" s="4"/>
    </row>
    <row r="31" spans="1:34" x14ac:dyDescent="0.3">
      <c r="A31" s="4"/>
      <c r="B31" s="6" t="s">
        <v>40</v>
      </c>
      <c r="H31" s="1"/>
      <c r="I31" s="1"/>
      <c r="J31" s="3"/>
      <c r="K31" s="53"/>
      <c r="L31" s="3"/>
      <c r="M31" s="53"/>
      <c r="N31" s="51"/>
      <c r="O31" s="53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4"/>
      <c r="AD31" s="4"/>
      <c r="AE31" s="4"/>
      <c r="AF31" s="4"/>
      <c r="AG31" s="4"/>
      <c r="AH31" s="4"/>
    </row>
    <row r="32" spans="1:34" x14ac:dyDescent="0.3">
      <c r="A32" s="4"/>
      <c r="B32" s="6" t="s">
        <v>25</v>
      </c>
      <c r="H32" s="1"/>
      <c r="I32" s="1"/>
      <c r="J32" s="3"/>
      <c r="K32" s="53"/>
      <c r="L32" s="3"/>
      <c r="M32" s="53"/>
      <c r="N32" s="51"/>
      <c r="O32" s="53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4"/>
      <c r="AD32" s="4"/>
      <c r="AE32" s="4"/>
      <c r="AF32" s="4"/>
      <c r="AG32" s="4"/>
      <c r="AH32" s="4"/>
    </row>
    <row r="33" spans="1:34" x14ac:dyDescent="0.3">
      <c r="A33" s="4"/>
      <c r="B33" s="7" t="s">
        <v>26</v>
      </c>
      <c r="H33" s="1"/>
      <c r="I33" s="1"/>
      <c r="J33" s="3"/>
      <c r="K33" s="53"/>
      <c r="L33" s="3"/>
      <c r="M33" s="53"/>
      <c r="N33" s="51"/>
      <c r="O33" s="53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4"/>
      <c r="AD33" s="4"/>
      <c r="AE33" s="4"/>
      <c r="AF33" s="4"/>
      <c r="AG33" s="4"/>
      <c r="AH33" s="4"/>
    </row>
    <row r="34" spans="1:34" x14ac:dyDescent="0.3">
      <c r="A34" s="4"/>
      <c r="B34" s="7" t="s">
        <v>27</v>
      </c>
      <c r="H34" s="1"/>
      <c r="I34" s="1"/>
      <c r="J34" s="3"/>
      <c r="K34" s="53"/>
      <c r="L34" s="3"/>
      <c r="M34" s="53"/>
      <c r="N34" s="51"/>
      <c r="O34" s="53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4"/>
      <c r="AD34" s="4"/>
      <c r="AE34" s="4"/>
      <c r="AF34" s="4"/>
      <c r="AG34" s="4"/>
      <c r="AH34" s="4"/>
    </row>
    <row r="35" spans="1:34" s="51" customFormat="1" x14ac:dyDescent="0.3">
      <c r="B35" s="2">
        <v>0</v>
      </c>
      <c r="C35" s="2">
        <v>0</v>
      </c>
      <c r="D35" s="2"/>
      <c r="E35" s="2"/>
      <c r="F35" s="2"/>
      <c r="G35" s="2"/>
      <c r="H35" s="2">
        <v>0</v>
      </c>
      <c r="I35" s="2"/>
      <c r="J35" s="2" t="str">
        <f t="shared" ref="J35:J66" si="0">COMPLEX($C$24*H35,0)</f>
        <v>0</v>
      </c>
      <c r="K35" s="2"/>
      <c r="L35" s="2" t="str">
        <f t="shared" ref="L35:L66" si="1">IMPRODUCT(J35,$R$12)</f>
        <v>0</v>
      </c>
      <c r="M35" s="2" t="str">
        <f t="shared" ref="M35:M66" si="2">IMDIV(L35,$R$13)</f>
        <v>0</v>
      </c>
      <c r="N35" s="2">
        <f>IMABS(M35)</f>
        <v>0</v>
      </c>
      <c r="O35" s="2" t="str">
        <f t="shared" ref="O35:O66" si="3">COMPLEX($C$24*B35,0)</f>
        <v>0</v>
      </c>
      <c r="P35" s="2" t="str">
        <f>IMDIV(J35,$R$13)</f>
        <v>0</v>
      </c>
      <c r="Q35" s="2"/>
      <c r="R35" s="2">
        <f>IMABS(P35)</f>
        <v>0</v>
      </c>
    </row>
    <row r="36" spans="1:34" s="51" customFormat="1" x14ac:dyDescent="0.3">
      <c r="B36" s="2">
        <f>B35+0.1</f>
        <v>0.1</v>
      </c>
      <c r="C36" s="2">
        <f>B36</f>
        <v>0.1</v>
      </c>
      <c r="D36" s="2"/>
      <c r="E36" s="2"/>
      <c r="F36" s="2"/>
      <c r="G36" s="2"/>
      <c r="H36" s="2">
        <f>B36</f>
        <v>0.1</v>
      </c>
      <c r="I36" s="2"/>
      <c r="J36" s="2" t="str">
        <f t="shared" si="0"/>
        <v>7,5</v>
      </c>
      <c r="K36" s="2"/>
      <c r="L36" s="2" t="str">
        <f t="shared" si="1"/>
        <v>2250,0000075-150j</v>
      </c>
      <c r="M36" s="2" t="str">
        <f t="shared" si="2"/>
        <v>6,87759336486975-2,33402488951852j</v>
      </c>
      <c r="N36" s="2">
        <f t="shared" ref="N36:N99" si="4">IMABS(M36)</f>
        <v>7.2628481105825387</v>
      </c>
      <c r="O36" s="2" t="str">
        <f t="shared" si="3"/>
        <v>7,5</v>
      </c>
      <c r="P36" s="2" t="str">
        <f t="shared" ref="P36:P99" si="5">IMDIV(J36,$R$13)</f>
        <v>0,0233402488951852-0,00622406635130249j</v>
      </c>
      <c r="Q36" s="2"/>
      <c r="R36" s="2">
        <f t="shared" ref="R36:R99" si="6">IMABS(P36)</f>
        <v>2.4155873414857303E-2</v>
      </c>
    </row>
    <row r="37" spans="1:34" s="51" customFormat="1" x14ac:dyDescent="0.3">
      <c r="B37" s="2">
        <f t="shared" ref="B37:B100" si="7">B36+0.1</f>
        <v>0.2</v>
      </c>
      <c r="C37" s="2">
        <f t="shared" ref="C37:C74" si="8">B37</f>
        <v>0.2</v>
      </c>
      <c r="D37" s="2"/>
      <c r="E37" s="2"/>
      <c r="F37" s="2"/>
      <c r="G37" s="2"/>
      <c r="H37" s="2">
        <f t="shared" ref="H37:H74" si="9">B37</f>
        <v>0.2</v>
      </c>
      <c r="I37" s="2"/>
      <c r="J37" s="2" t="str">
        <f t="shared" si="0"/>
        <v>15</v>
      </c>
      <c r="K37" s="2"/>
      <c r="L37" s="2" t="str">
        <f t="shared" si="1"/>
        <v>4500,000015-300j</v>
      </c>
      <c r="M37" s="2" t="str">
        <f t="shared" si="2"/>
        <v>13,7551867297395-4,66804977903703j</v>
      </c>
      <c r="N37" s="2">
        <f t="shared" si="4"/>
        <v>14.525696221165074</v>
      </c>
      <c r="O37" s="2" t="str">
        <f t="shared" si="3"/>
        <v>15</v>
      </c>
      <c r="P37" s="2" t="str">
        <f t="shared" si="5"/>
        <v>0,0466804977903703-0,012448132702605j</v>
      </c>
      <c r="Q37" s="2"/>
      <c r="R37" s="2">
        <f t="shared" si="6"/>
        <v>4.8311746829714515E-2</v>
      </c>
    </row>
    <row r="38" spans="1:34" s="51" customFormat="1" x14ac:dyDescent="0.3">
      <c r="B38" s="2">
        <f>B37+0.1</f>
        <v>0.30000000000000004</v>
      </c>
      <c r="C38" s="2">
        <f t="shared" si="8"/>
        <v>0.30000000000000004</v>
      </c>
      <c r="D38" s="2"/>
      <c r="E38" s="2"/>
      <c r="F38" s="2"/>
      <c r="G38" s="2"/>
      <c r="H38" s="2">
        <f t="shared" si="9"/>
        <v>0.30000000000000004</v>
      </c>
      <c r="I38" s="2"/>
      <c r="J38" s="2" t="str">
        <f t="shared" si="0"/>
        <v>22,5</v>
      </c>
      <c r="K38" s="2"/>
      <c r="L38" s="2" t="str">
        <f t="shared" si="1"/>
        <v>6750,0000225-450j</v>
      </c>
      <c r="M38" s="2" t="str">
        <f t="shared" si="2"/>
        <v>20,6327800946093-7,00207466855555j</v>
      </c>
      <c r="N38" s="2">
        <f t="shared" si="4"/>
        <v>21.788544331747659</v>
      </c>
      <c r="O38" s="2" t="str">
        <f t="shared" si="3"/>
        <v>22,5</v>
      </c>
      <c r="P38" s="2" t="str">
        <f t="shared" si="5"/>
        <v>0,0700207466855555-0,0186721990539075j</v>
      </c>
      <c r="Q38" s="2"/>
      <c r="R38" s="2">
        <f t="shared" si="6"/>
        <v>7.2467620244571804E-2</v>
      </c>
    </row>
    <row r="39" spans="1:34" s="51" customFormat="1" x14ac:dyDescent="0.3">
      <c r="B39" s="2">
        <f t="shared" si="7"/>
        <v>0.4</v>
      </c>
      <c r="C39" s="2">
        <f t="shared" si="8"/>
        <v>0.4</v>
      </c>
      <c r="D39" s="2"/>
      <c r="E39" s="2"/>
      <c r="F39" s="2"/>
      <c r="G39" s="2"/>
      <c r="H39" s="2">
        <f t="shared" si="9"/>
        <v>0.4</v>
      </c>
      <c r="I39" s="2"/>
      <c r="J39" s="2" t="str">
        <f t="shared" si="0"/>
        <v>30</v>
      </c>
      <c r="K39" s="2"/>
      <c r="L39" s="2" t="str">
        <f t="shared" si="1"/>
        <v>9000,00003-600j</v>
      </c>
      <c r="M39" s="2" t="str">
        <f t="shared" si="2"/>
        <v>27,510373459479-9,33609955807407j</v>
      </c>
      <c r="N39" s="2">
        <f t="shared" si="4"/>
        <v>29.051392442330148</v>
      </c>
      <c r="O39" s="2" t="str">
        <f t="shared" si="3"/>
        <v>30</v>
      </c>
      <c r="P39" s="2" t="str">
        <f t="shared" si="5"/>
        <v>0,0933609955807407-0,02489626540521j</v>
      </c>
      <c r="Q39" s="2"/>
      <c r="R39" s="2">
        <f t="shared" si="6"/>
        <v>9.6623493659429113E-2</v>
      </c>
    </row>
    <row r="40" spans="1:34" s="51" customFormat="1" x14ac:dyDescent="0.3">
      <c r="B40" s="2">
        <f t="shared" si="7"/>
        <v>0.5</v>
      </c>
      <c r="C40" s="2">
        <f t="shared" si="8"/>
        <v>0.5</v>
      </c>
      <c r="D40" s="2"/>
      <c r="E40" s="2"/>
      <c r="F40" s="2"/>
      <c r="G40" s="2"/>
      <c r="H40" s="2">
        <f t="shared" si="9"/>
        <v>0.5</v>
      </c>
      <c r="I40" s="2"/>
      <c r="J40" s="2" t="str">
        <f t="shared" si="0"/>
        <v>37,5</v>
      </c>
      <c r="K40" s="2"/>
      <c r="L40" s="2" t="str">
        <f t="shared" si="1"/>
        <v>11250,0000375-750j</v>
      </c>
      <c r="M40" s="2" t="str">
        <f t="shared" si="2"/>
        <v>34,3879668243488-11,6701244475926j</v>
      </c>
      <c r="N40" s="2">
        <f t="shared" si="4"/>
        <v>36.314240552912743</v>
      </c>
      <c r="O40" s="2" t="str">
        <f t="shared" si="3"/>
        <v>37,5</v>
      </c>
      <c r="P40" s="2" t="str">
        <f t="shared" si="5"/>
        <v>0,116701244475926-0,0311203317565125j</v>
      </c>
      <c r="Q40" s="2"/>
      <c r="R40" s="2">
        <f t="shared" si="6"/>
        <v>0.12077936707428653</v>
      </c>
    </row>
    <row r="41" spans="1:34" s="51" customFormat="1" x14ac:dyDescent="0.3">
      <c r="B41" s="2">
        <f t="shared" si="7"/>
        <v>0.6</v>
      </c>
      <c r="C41" s="2">
        <f t="shared" si="8"/>
        <v>0.6</v>
      </c>
      <c r="D41" s="2"/>
      <c r="E41" s="2"/>
      <c r="F41" s="2"/>
      <c r="G41" s="2"/>
      <c r="H41" s="2">
        <f t="shared" si="9"/>
        <v>0.6</v>
      </c>
      <c r="I41" s="2"/>
      <c r="J41" s="2" t="str">
        <f t="shared" si="0"/>
        <v>45</v>
      </c>
      <c r="K41" s="2"/>
      <c r="L41" s="2" t="str">
        <f t="shared" si="1"/>
        <v>13500,000045-900j</v>
      </c>
      <c r="M41" s="2" t="str">
        <f t="shared" si="2"/>
        <v>41,2655601892185-14,0041493371111j</v>
      </c>
      <c r="N41" s="2">
        <f t="shared" si="4"/>
        <v>43.577088663495218</v>
      </c>
      <c r="O41" s="2" t="str">
        <f t="shared" si="3"/>
        <v>45</v>
      </c>
      <c r="P41" s="2" t="str">
        <f t="shared" si="5"/>
        <v>0,140041493371111-0,0373443981078149j</v>
      </c>
      <c r="Q41" s="2"/>
      <c r="R41" s="2">
        <f t="shared" si="6"/>
        <v>0.14493524048914358</v>
      </c>
    </row>
    <row r="42" spans="1:34" s="51" customFormat="1" x14ac:dyDescent="0.3">
      <c r="B42" s="2">
        <f t="shared" si="7"/>
        <v>0.7</v>
      </c>
      <c r="C42" s="2">
        <f t="shared" si="8"/>
        <v>0.7</v>
      </c>
      <c r="D42" s="2"/>
      <c r="E42" s="2"/>
      <c r="F42" s="2"/>
      <c r="G42" s="2"/>
      <c r="H42" s="2">
        <f t="shared" si="9"/>
        <v>0.7</v>
      </c>
      <c r="I42" s="2"/>
      <c r="J42" s="2" t="str">
        <f t="shared" si="0"/>
        <v>52,5</v>
      </c>
      <c r="K42" s="2"/>
      <c r="L42" s="2" t="str">
        <f t="shared" si="1"/>
        <v>15750,0000525-1050j</v>
      </c>
      <c r="M42" s="2" t="str">
        <f t="shared" si="2"/>
        <v>48,1431535540883-16,3381742266296j</v>
      </c>
      <c r="N42" s="2">
        <f t="shared" si="4"/>
        <v>50.839936774077806</v>
      </c>
      <c r="O42" s="2" t="str">
        <f t="shared" si="3"/>
        <v>52,5</v>
      </c>
      <c r="P42" s="2" t="str">
        <f t="shared" si="5"/>
        <v>0,163381742266296-0,0435684644591174j</v>
      </c>
      <c r="Q42" s="2"/>
      <c r="R42" s="2">
        <f t="shared" si="6"/>
        <v>0.16909111390400072</v>
      </c>
    </row>
    <row r="43" spans="1:34" s="51" customFormat="1" x14ac:dyDescent="0.3">
      <c r="B43" s="2">
        <f t="shared" si="7"/>
        <v>0.79999999999999993</v>
      </c>
      <c r="C43" s="2">
        <f t="shared" si="8"/>
        <v>0.79999999999999993</v>
      </c>
      <c r="D43" s="2"/>
      <c r="E43" s="2"/>
      <c r="F43" s="2"/>
      <c r="G43" s="2"/>
      <c r="H43" s="2">
        <f t="shared" si="9"/>
        <v>0.79999999999999993</v>
      </c>
      <c r="I43" s="2"/>
      <c r="J43" s="2" t="str">
        <f t="shared" si="0"/>
        <v>60</v>
      </c>
      <c r="K43" s="2"/>
      <c r="L43" s="2" t="str">
        <f t="shared" si="1"/>
        <v>18000,00006-1200j</v>
      </c>
      <c r="M43" s="2" t="str">
        <f t="shared" si="2"/>
        <v>55,020746918958-18,6721991161481j</v>
      </c>
      <c r="N43" s="2">
        <f t="shared" si="4"/>
        <v>58.102784884660281</v>
      </c>
      <c r="O43" s="2" t="str">
        <f t="shared" si="3"/>
        <v>60</v>
      </c>
      <c r="P43" s="2" t="str">
        <f t="shared" si="5"/>
        <v>0,186721991161481-0,0497925308104199j</v>
      </c>
      <c r="Q43" s="2"/>
      <c r="R43" s="2">
        <f t="shared" si="6"/>
        <v>0.19324698731885781</v>
      </c>
    </row>
    <row r="44" spans="1:34" s="51" customFormat="1" x14ac:dyDescent="0.3">
      <c r="B44" s="2">
        <f t="shared" si="7"/>
        <v>0.89999999999999991</v>
      </c>
      <c r="C44" s="2">
        <f t="shared" si="8"/>
        <v>0.89999999999999991</v>
      </c>
      <c r="D44" s="2"/>
      <c r="E44" s="2"/>
      <c r="F44" s="2"/>
      <c r="G44" s="2"/>
      <c r="H44" s="2">
        <f t="shared" si="9"/>
        <v>0.89999999999999991</v>
      </c>
      <c r="I44" s="2"/>
      <c r="J44" s="2" t="str">
        <f t="shared" si="0"/>
        <v>67,5</v>
      </c>
      <c r="K44" s="2"/>
      <c r="L44" s="2" t="str">
        <f t="shared" si="1"/>
        <v>20250,0000675-1350j</v>
      </c>
      <c r="M44" s="2" t="str">
        <f t="shared" si="2"/>
        <v>61,8983402838278-21,0062240056667j</v>
      </c>
      <c r="N44" s="2">
        <f t="shared" si="4"/>
        <v>65.365632995242905</v>
      </c>
      <c r="O44" s="2" t="str">
        <f t="shared" si="3"/>
        <v>67,5</v>
      </c>
      <c r="P44" s="2" t="str">
        <f t="shared" si="5"/>
        <v>0,210062240056667-0,0560165971617224j</v>
      </c>
      <c r="Q44" s="2"/>
      <c r="R44" s="2">
        <f t="shared" si="6"/>
        <v>0.2174028607337159</v>
      </c>
    </row>
    <row r="45" spans="1:34" s="51" customFormat="1" x14ac:dyDescent="0.3">
      <c r="B45" s="2">
        <f t="shared" si="7"/>
        <v>0.99999999999999989</v>
      </c>
      <c r="C45" s="2">
        <f t="shared" si="8"/>
        <v>0.99999999999999989</v>
      </c>
      <c r="D45" s="2"/>
      <c r="E45" s="2"/>
      <c r="F45" s="2"/>
      <c r="G45" s="2"/>
      <c r="H45" s="2">
        <f t="shared" si="9"/>
        <v>0.99999999999999989</v>
      </c>
      <c r="I45" s="2"/>
      <c r="J45" s="2" t="str">
        <f t="shared" si="0"/>
        <v>75</v>
      </c>
      <c r="K45" s="2"/>
      <c r="L45" s="2" t="str">
        <f t="shared" si="1"/>
        <v>22500,000075-1500j</v>
      </c>
      <c r="M45" s="2" t="str">
        <f t="shared" si="2"/>
        <v>68,7759336486975-23,3402488951852j</v>
      </c>
      <c r="N45" s="2">
        <f t="shared" si="4"/>
        <v>72.628481105825387</v>
      </c>
      <c r="O45" s="2" t="str">
        <f t="shared" si="3"/>
        <v>75</v>
      </c>
      <c r="P45" s="2" t="str">
        <f t="shared" si="5"/>
        <v>0,233402488951852-0,0622406635130249j</v>
      </c>
      <c r="Q45" s="2"/>
      <c r="R45" s="2">
        <f t="shared" si="6"/>
        <v>0.24155873414857301</v>
      </c>
    </row>
    <row r="46" spans="1:34" s="51" customFormat="1" x14ac:dyDescent="0.3">
      <c r="B46" s="2">
        <f t="shared" si="7"/>
        <v>1.0999999999999999</v>
      </c>
      <c r="C46" s="2">
        <f t="shared" si="8"/>
        <v>1.0999999999999999</v>
      </c>
      <c r="D46" s="2"/>
      <c r="E46" s="2"/>
      <c r="F46" s="2"/>
      <c r="G46" s="2"/>
      <c r="H46" s="2">
        <f t="shared" si="9"/>
        <v>1.0999999999999999</v>
      </c>
      <c r="I46" s="2"/>
      <c r="J46" s="2" t="str">
        <f t="shared" si="0"/>
        <v>82,5</v>
      </c>
      <c r="K46" s="2"/>
      <c r="L46" s="2" t="str">
        <f t="shared" si="1"/>
        <v>24750,0000825-1650j</v>
      </c>
      <c r="M46" s="2" t="str">
        <f t="shared" si="2"/>
        <v>75,6535270135673-25,6742737847037j</v>
      </c>
      <c r="N46" s="2">
        <f t="shared" si="4"/>
        <v>79.891329216407954</v>
      </c>
      <c r="O46" s="2" t="str">
        <f t="shared" si="3"/>
        <v>82,5</v>
      </c>
      <c r="P46" s="2" t="str">
        <f t="shared" si="5"/>
        <v>0,256742737847037-0,0684647298643274j</v>
      </c>
      <c r="Q46" s="2"/>
      <c r="R46" s="2">
        <f t="shared" si="6"/>
        <v>0.26571460756343013</v>
      </c>
    </row>
    <row r="47" spans="1:34" s="51" customFormat="1" x14ac:dyDescent="0.3">
      <c r="B47" s="2">
        <f t="shared" si="7"/>
        <v>1.2</v>
      </c>
      <c r="C47" s="2">
        <f t="shared" si="8"/>
        <v>1.2</v>
      </c>
      <c r="D47" s="2"/>
      <c r="E47" s="2"/>
      <c r="F47" s="2"/>
      <c r="G47" s="2"/>
      <c r="H47" s="2">
        <f t="shared" si="9"/>
        <v>1.2</v>
      </c>
      <c r="I47" s="2"/>
      <c r="J47" s="2" t="str">
        <f t="shared" si="0"/>
        <v>90</v>
      </c>
      <c r="K47" s="2"/>
      <c r="L47" s="2" t="str">
        <f t="shared" si="1"/>
        <v>27000,00009-1800j</v>
      </c>
      <c r="M47" s="2" t="str">
        <f t="shared" si="2"/>
        <v>82,531120378437-28,0082986742222j</v>
      </c>
      <c r="N47" s="2">
        <f t="shared" si="4"/>
        <v>87.154177326990435</v>
      </c>
      <c r="O47" s="2" t="str">
        <f t="shared" si="3"/>
        <v>90</v>
      </c>
      <c r="P47" s="2" t="str">
        <f t="shared" si="5"/>
        <v>0,280082986742222-0,0746887962156299j</v>
      </c>
      <c r="Q47" s="2"/>
      <c r="R47" s="2">
        <f t="shared" si="6"/>
        <v>0.28987048097828721</v>
      </c>
    </row>
    <row r="48" spans="1:34" s="51" customFormat="1" x14ac:dyDescent="0.3">
      <c r="B48" s="2">
        <f t="shared" si="7"/>
        <v>1.3</v>
      </c>
      <c r="C48" s="2">
        <f t="shared" si="8"/>
        <v>1.3</v>
      </c>
      <c r="D48" s="2"/>
      <c r="E48" s="2"/>
      <c r="F48" s="2"/>
      <c r="G48" s="2"/>
      <c r="H48" s="2">
        <f t="shared" si="9"/>
        <v>1.3</v>
      </c>
      <c r="I48" s="2"/>
      <c r="J48" s="2" t="str">
        <f t="shared" si="0"/>
        <v>97,5</v>
      </c>
      <c r="K48" s="2"/>
      <c r="L48" s="2" t="str">
        <f t="shared" si="1"/>
        <v>29250,0000975-1950j</v>
      </c>
      <c r="M48" s="2" t="str">
        <f t="shared" si="2"/>
        <v>89,4087137433068-30,3423235637407j</v>
      </c>
      <c r="N48" s="2">
        <f t="shared" si="4"/>
        <v>94.417025437573017</v>
      </c>
      <c r="O48" s="2" t="str">
        <f t="shared" si="3"/>
        <v>97,5</v>
      </c>
      <c r="P48" s="2" t="str">
        <f t="shared" si="5"/>
        <v>0,303423235637407-0,0809128625669324j</v>
      </c>
      <c r="Q48" s="2"/>
      <c r="R48" s="2">
        <f t="shared" si="6"/>
        <v>0.3140263543931443</v>
      </c>
    </row>
    <row r="49" spans="2:18" s="51" customFormat="1" x14ac:dyDescent="0.3">
      <c r="B49" s="2">
        <f t="shared" si="7"/>
        <v>1.4000000000000001</v>
      </c>
      <c r="C49" s="2">
        <f t="shared" si="8"/>
        <v>1.4000000000000001</v>
      </c>
      <c r="D49" s="2"/>
      <c r="E49" s="2"/>
      <c r="F49" s="2"/>
      <c r="G49" s="2"/>
      <c r="H49" s="2">
        <f t="shared" si="9"/>
        <v>1.4000000000000001</v>
      </c>
      <c r="I49" s="2"/>
      <c r="J49" s="2" t="str">
        <f t="shared" si="0"/>
        <v>105</v>
      </c>
      <c r="K49" s="2"/>
      <c r="L49" s="2" t="str">
        <f t="shared" si="1"/>
        <v>31500,000105-2100j</v>
      </c>
      <c r="M49" s="2" t="str">
        <f t="shared" si="2"/>
        <v>96,2863071081765-32,6763484532592j</v>
      </c>
      <c r="N49" s="2">
        <f t="shared" si="4"/>
        <v>101.67987354815553</v>
      </c>
      <c r="O49" s="2" t="str">
        <f t="shared" si="3"/>
        <v>105</v>
      </c>
      <c r="P49" s="2" t="str">
        <f t="shared" si="5"/>
        <v>0,326763484532592-0,0871369289182349j</v>
      </c>
      <c r="Q49" s="2"/>
      <c r="R49" s="2">
        <f t="shared" si="6"/>
        <v>0.33818222780800145</v>
      </c>
    </row>
    <row r="50" spans="2:18" s="51" customFormat="1" x14ac:dyDescent="0.3">
      <c r="B50" s="2">
        <f t="shared" si="7"/>
        <v>1.5000000000000002</v>
      </c>
      <c r="C50" s="2">
        <f t="shared" si="8"/>
        <v>1.5000000000000002</v>
      </c>
      <c r="D50" s="2"/>
      <c r="E50" s="2"/>
      <c r="F50" s="2"/>
      <c r="G50" s="2"/>
      <c r="H50" s="2">
        <f t="shared" si="9"/>
        <v>1.5000000000000002</v>
      </c>
      <c r="I50" s="2"/>
      <c r="J50" s="2" t="str">
        <f t="shared" si="0"/>
        <v>112,5</v>
      </c>
      <c r="K50" s="2"/>
      <c r="L50" s="2" t="str">
        <f t="shared" si="1"/>
        <v>33750,0001125-2250j</v>
      </c>
      <c r="M50" s="2" t="str">
        <f t="shared" si="2"/>
        <v>103,163900473046-35,0103733427778j</v>
      </c>
      <c r="N50" s="2">
        <f t="shared" si="4"/>
        <v>108.94272165873784</v>
      </c>
      <c r="O50" s="2" t="str">
        <f t="shared" si="3"/>
        <v>112,5</v>
      </c>
      <c r="P50" s="2" t="str">
        <f t="shared" si="5"/>
        <v>0,350103733427778-0,0933609952695374j</v>
      </c>
      <c r="Q50" s="2"/>
      <c r="R50" s="2">
        <f t="shared" si="6"/>
        <v>0.36233810122285959</v>
      </c>
    </row>
    <row r="51" spans="2:18" s="51" customFormat="1" x14ac:dyDescent="0.3">
      <c r="B51" s="2">
        <f t="shared" si="7"/>
        <v>1.6000000000000003</v>
      </c>
      <c r="C51" s="2">
        <f t="shared" si="8"/>
        <v>1.6000000000000003</v>
      </c>
      <c r="D51" s="2"/>
      <c r="E51" s="2"/>
      <c r="F51" s="2"/>
      <c r="G51" s="2"/>
      <c r="H51" s="2">
        <f t="shared" si="9"/>
        <v>1.6000000000000003</v>
      </c>
      <c r="I51" s="2"/>
      <c r="J51" s="2" t="str">
        <f t="shared" si="0"/>
        <v>120</v>
      </c>
      <c r="K51" s="2"/>
      <c r="L51" s="2" t="str">
        <f t="shared" si="1"/>
        <v>36000,00012-2400j</v>
      </c>
      <c r="M51" s="2" t="str">
        <f t="shared" si="2"/>
        <v>110,041493837916-37,3443982322963j</v>
      </c>
      <c r="N51" s="2">
        <f t="shared" si="4"/>
        <v>116.20556976932062</v>
      </c>
      <c r="O51" s="2" t="str">
        <f t="shared" si="3"/>
        <v>120</v>
      </c>
      <c r="P51" s="2" t="str">
        <f t="shared" si="5"/>
        <v>0,373443982322963-0,0995850616208399j</v>
      </c>
      <c r="Q51" s="2"/>
      <c r="R51" s="2">
        <f t="shared" si="6"/>
        <v>0.38649397463771668</v>
      </c>
    </row>
    <row r="52" spans="2:18" s="51" customFormat="1" x14ac:dyDescent="0.3">
      <c r="B52" s="2">
        <f t="shared" si="7"/>
        <v>1.7000000000000004</v>
      </c>
      <c r="C52" s="2">
        <f t="shared" si="8"/>
        <v>1.7000000000000004</v>
      </c>
      <c r="D52" s="2"/>
      <c r="E52" s="2"/>
      <c r="F52" s="2"/>
      <c r="G52" s="2"/>
      <c r="H52" s="2">
        <f t="shared" si="9"/>
        <v>1.7000000000000004</v>
      </c>
      <c r="I52" s="2"/>
      <c r="J52" s="2" t="str">
        <f t="shared" si="0"/>
        <v>127,5</v>
      </c>
      <c r="K52" s="2"/>
      <c r="L52" s="2" t="str">
        <f t="shared" si="1"/>
        <v>38250,0001275-2550j</v>
      </c>
      <c r="M52" s="2" t="str">
        <f t="shared" si="2"/>
        <v>116,919087202786-39,6784231218148j</v>
      </c>
      <c r="N52" s="2">
        <f t="shared" si="4"/>
        <v>123.46841787990337</v>
      </c>
      <c r="O52" s="2" t="str">
        <f t="shared" si="3"/>
        <v>127,5</v>
      </c>
      <c r="P52" s="2" t="str">
        <f t="shared" si="5"/>
        <v>0,396784231218148-0,105809127972142j</v>
      </c>
      <c r="Q52" s="2"/>
      <c r="R52" s="2">
        <f t="shared" si="6"/>
        <v>0.41064984805257365</v>
      </c>
    </row>
    <row r="53" spans="2:18" s="51" customFormat="1" x14ac:dyDescent="0.3">
      <c r="B53" s="2">
        <f t="shared" si="7"/>
        <v>1.8000000000000005</v>
      </c>
      <c r="C53" s="2">
        <f t="shared" si="8"/>
        <v>1.8000000000000005</v>
      </c>
      <c r="D53" s="2"/>
      <c r="E53" s="2"/>
      <c r="F53" s="2"/>
      <c r="G53" s="2"/>
      <c r="H53" s="2">
        <f t="shared" si="9"/>
        <v>1.8000000000000005</v>
      </c>
      <c r="I53" s="2"/>
      <c r="J53" s="2" t="str">
        <f t="shared" si="0"/>
        <v>135</v>
      </c>
      <c r="K53" s="2"/>
      <c r="L53" s="2" t="str">
        <f t="shared" si="1"/>
        <v>40500,000135-2700j</v>
      </c>
      <c r="M53" s="2" t="str">
        <f t="shared" si="2"/>
        <v>123,796680567656-42,0124480113333j</v>
      </c>
      <c r="N53" s="2">
        <f t="shared" si="4"/>
        <v>130.73126599048615</v>
      </c>
      <c r="O53" s="2" t="str">
        <f t="shared" si="3"/>
        <v>135</v>
      </c>
      <c r="P53" s="2" t="str">
        <f t="shared" si="5"/>
        <v>0,420124480113333-0,112033194323445j</v>
      </c>
      <c r="Q53" s="2"/>
      <c r="R53" s="2">
        <f t="shared" si="6"/>
        <v>0.43480572146743085</v>
      </c>
    </row>
    <row r="54" spans="2:18" s="51" customFormat="1" x14ac:dyDescent="0.3">
      <c r="B54" s="2">
        <f t="shared" si="7"/>
        <v>1.9000000000000006</v>
      </c>
      <c r="C54" s="2">
        <f t="shared" si="8"/>
        <v>1.9000000000000006</v>
      </c>
      <c r="D54" s="2"/>
      <c r="E54" s="2"/>
      <c r="F54" s="2"/>
      <c r="G54" s="2"/>
      <c r="H54" s="2">
        <f t="shared" si="9"/>
        <v>1.9000000000000006</v>
      </c>
      <c r="I54" s="2"/>
      <c r="J54" s="2" t="str">
        <f t="shared" si="0"/>
        <v>142,5</v>
      </c>
      <c r="K54" s="2"/>
      <c r="L54" s="2" t="str">
        <f t="shared" si="1"/>
        <v>42750,0001425-2850j</v>
      </c>
      <c r="M54" s="2" t="str">
        <f t="shared" si="2"/>
        <v>130,674273932525-44,3464729008518j</v>
      </c>
      <c r="N54" s="2">
        <f t="shared" si="4"/>
        <v>137.99411410106799</v>
      </c>
      <c r="O54" s="2" t="str">
        <f t="shared" si="3"/>
        <v>142,5</v>
      </c>
      <c r="P54" s="2" t="str">
        <f t="shared" si="5"/>
        <v>0,443464729008518-0,118257260674747j</v>
      </c>
      <c r="Q54" s="2"/>
      <c r="R54" s="2">
        <f t="shared" si="6"/>
        <v>0.45896159488228788</v>
      </c>
    </row>
    <row r="55" spans="2:18" s="51" customFormat="1" x14ac:dyDescent="0.3">
      <c r="B55" s="2">
        <f t="shared" si="7"/>
        <v>2.0000000000000004</v>
      </c>
      <c r="C55" s="2">
        <f t="shared" si="8"/>
        <v>2.0000000000000004</v>
      </c>
      <c r="D55" s="2"/>
      <c r="E55" s="2"/>
      <c r="F55" s="2"/>
      <c r="G55" s="2"/>
      <c r="H55" s="2">
        <f t="shared" si="9"/>
        <v>2.0000000000000004</v>
      </c>
      <c r="I55" s="2"/>
      <c r="J55" s="2" t="str">
        <f t="shared" si="0"/>
        <v>150</v>
      </c>
      <c r="K55" s="2"/>
      <c r="L55" s="2" t="str">
        <f t="shared" si="1"/>
        <v>45000,00015-3000j</v>
      </c>
      <c r="M55" s="2" t="str">
        <f t="shared" si="2"/>
        <v>137,551867297395-46,6804977903703j</v>
      </c>
      <c r="N55" s="2">
        <f t="shared" si="4"/>
        <v>145.25696221165074</v>
      </c>
      <c r="O55" s="2" t="str">
        <f t="shared" si="3"/>
        <v>150</v>
      </c>
      <c r="P55" s="2" t="str">
        <f t="shared" si="5"/>
        <v>0,466804977903704-0,12448132702605j</v>
      </c>
      <c r="Q55" s="2"/>
      <c r="R55" s="2">
        <f t="shared" si="6"/>
        <v>0.48311746829714614</v>
      </c>
    </row>
    <row r="56" spans="2:18" s="51" customFormat="1" x14ac:dyDescent="0.3">
      <c r="B56" s="2">
        <f t="shared" si="7"/>
        <v>2.1000000000000005</v>
      </c>
      <c r="C56" s="2">
        <f t="shared" si="8"/>
        <v>2.1000000000000005</v>
      </c>
      <c r="D56" s="2"/>
      <c r="E56" s="2"/>
      <c r="F56" s="2"/>
      <c r="G56" s="2"/>
      <c r="H56" s="2">
        <f t="shared" si="9"/>
        <v>2.1000000000000005</v>
      </c>
      <c r="I56" s="2"/>
      <c r="J56" s="2" t="str">
        <f t="shared" si="0"/>
        <v>157,5</v>
      </c>
      <c r="K56" s="2"/>
      <c r="L56" s="2" t="str">
        <f t="shared" si="1"/>
        <v>47250,0001575-3150j</v>
      </c>
      <c r="M56" s="2" t="str">
        <f t="shared" si="2"/>
        <v>144,429460662265-49,0145226798889j</v>
      </c>
      <c r="N56" s="2">
        <f t="shared" si="4"/>
        <v>152.51981032223355</v>
      </c>
      <c r="O56" s="2" t="str">
        <f t="shared" si="3"/>
        <v>157,5</v>
      </c>
      <c r="P56" s="2" t="str">
        <f t="shared" si="5"/>
        <v>0,490145226798889-0,130705393377352j</v>
      </c>
      <c r="Q56" s="2"/>
      <c r="R56" s="2">
        <f t="shared" si="6"/>
        <v>0.50727334171200311</v>
      </c>
    </row>
    <row r="57" spans="2:18" s="51" customFormat="1" x14ac:dyDescent="0.3">
      <c r="B57" s="2">
        <f t="shared" si="7"/>
        <v>2.2000000000000006</v>
      </c>
      <c r="C57" s="2">
        <f t="shared" si="8"/>
        <v>2.2000000000000006</v>
      </c>
      <c r="D57" s="2"/>
      <c r="E57" s="2"/>
      <c r="F57" s="2"/>
      <c r="G57" s="2"/>
      <c r="H57" s="2">
        <f t="shared" si="9"/>
        <v>2.2000000000000006</v>
      </c>
      <c r="I57" s="2"/>
      <c r="J57" s="2" t="str">
        <f t="shared" si="0"/>
        <v>165</v>
      </c>
      <c r="K57" s="2"/>
      <c r="L57" s="2" t="str">
        <f t="shared" si="1"/>
        <v>49500,000165-3300j</v>
      </c>
      <c r="M57" s="2" t="str">
        <f t="shared" si="2"/>
        <v>151,307054027135-51,3485475694074j</v>
      </c>
      <c r="N57" s="2">
        <f t="shared" si="4"/>
        <v>159.78265843281631</v>
      </c>
      <c r="O57" s="2" t="str">
        <f t="shared" si="3"/>
        <v>165</v>
      </c>
      <c r="P57" s="2" t="str">
        <f t="shared" si="5"/>
        <v>0,513485475694074-0,136929459728655j</v>
      </c>
      <c r="Q57" s="2"/>
      <c r="R57" s="2">
        <f t="shared" si="6"/>
        <v>0.53142921512686025</v>
      </c>
    </row>
    <row r="58" spans="2:18" s="51" customFormat="1" x14ac:dyDescent="0.3">
      <c r="B58" s="2">
        <f t="shared" si="7"/>
        <v>2.3000000000000007</v>
      </c>
      <c r="C58" s="2">
        <f t="shared" si="8"/>
        <v>2.3000000000000007</v>
      </c>
      <c r="D58" s="2"/>
      <c r="E58" s="2"/>
      <c r="F58" s="2"/>
      <c r="G58" s="2"/>
      <c r="H58" s="2">
        <f t="shared" si="9"/>
        <v>2.3000000000000007</v>
      </c>
      <c r="I58" s="2"/>
      <c r="J58" s="2" t="str">
        <f t="shared" si="0"/>
        <v>172,5</v>
      </c>
      <c r="K58" s="2"/>
      <c r="L58" s="2" t="str">
        <f t="shared" si="1"/>
        <v>51750,0001725-3450j</v>
      </c>
      <c r="M58" s="2" t="str">
        <f t="shared" si="2"/>
        <v>158,184647392004-53,6825724589259j</v>
      </c>
      <c r="N58" s="2">
        <f t="shared" si="4"/>
        <v>167.04550654339812</v>
      </c>
      <c r="O58" s="2" t="str">
        <f t="shared" si="3"/>
        <v>172,5</v>
      </c>
      <c r="P58" s="2" t="str">
        <f t="shared" si="5"/>
        <v>0,536825724589259-0,143153526079957j</v>
      </c>
      <c r="Q58" s="2"/>
      <c r="R58" s="2">
        <f t="shared" si="6"/>
        <v>0.55558508854171729</v>
      </c>
    </row>
    <row r="59" spans="2:18" s="51" customFormat="1" x14ac:dyDescent="0.3">
      <c r="B59" s="2">
        <f t="shared" si="7"/>
        <v>2.4000000000000008</v>
      </c>
      <c r="C59" s="2">
        <f t="shared" si="8"/>
        <v>2.4000000000000008</v>
      </c>
      <c r="D59" s="2"/>
      <c r="E59" s="2"/>
      <c r="F59" s="2"/>
      <c r="G59" s="2"/>
      <c r="H59" s="2">
        <f t="shared" si="9"/>
        <v>2.4000000000000008</v>
      </c>
      <c r="I59" s="2"/>
      <c r="J59" s="2" t="str">
        <f t="shared" si="0"/>
        <v>180</v>
      </c>
      <c r="K59" s="2"/>
      <c r="L59" s="2" t="str">
        <f t="shared" si="1"/>
        <v>54000,00018-3600j</v>
      </c>
      <c r="M59" s="2" t="str">
        <f t="shared" si="2"/>
        <v>165,062240756874-56,0165973484444j</v>
      </c>
      <c r="N59" s="2">
        <f t="shared" si="4"/>
        <v>174.30835465398087</v>
      </c>
      <c r="O59" s="2" t="str">
        <f t="shared" si="3"/>
        <v>180</v>
      </c>
      <c r="P59" s="2" t="str">
        <f t="shared" si="5"/>
        <v>0,560165973484444-0,14937759243126j</v>
      </c>
      <c r="Q59" s="2"/>
      <c r="R59" s="2">
        <f t="shared" si="6"/>
        <v>0.57974096195657443</v>
      </c>
    </row>
    <row r="60" spans="2:18" s="51" customFormat="1" x14ac:dyDescent="0.3">
      <c r="B60" s="2">
        <f t="shared" si="7"/>
        <v>2.5000000000000009</v>
      </c>
      <c r="C60" s="2">
        <f t="shared" si="8"/>
        <v>2.5000000000000009</v>
      </c>
      <c r="D60" s="2"/>
      <c r="E60" s="2"/>
      <c r="F60" s="2"/>
      <c r="G60" s="2"/>
      <c r="H60" s="2">
        <f t="shared" si="9"/>
        <v>2.5000000000000009</v>
      </c>
      <c r="I60" s="2"/>
      <c r="J60" s="2" t="str">
        <f t="shared" si="0"/>
        <v>187,5</v>
      </c>
      <c r="K60" s="2"/>
      <c r="L60" s="2" t="str">
        <f t="shared" si="1"/>
        <v>56250,0001875-3750j</v>
      </c>
      <c r="M60" s="2" t="str">
        <f t="shared" si="2"/>
        <v>171,939834121744-58,3506222379629j</v>
      </c>
      <c r="N60" s="2">
        <f t="shared" si="4"/>
        <v>181.57120276456368</v>
      </c>
      <c r="O60" s="2" t="str">
        <f t="shared" si="3"/>
        <v>187,5</v>
      </c>
      <c r="P60" s="2" t="str">
        <f t="shared" si="5"/>
        <v>0,583506222379629-0,155601658782562j</v>
      </c>
      <c r="Q60" s="2"/>
      <c r="R60" s="2">
        <f t="shared" si="6"/>
        <v>0.60389683537143146</v>
      </c>
    </row>
    <row r="61" spans="2:18" s="51" customFormat="1" x14ac:dyDescent="0.3">
      <c r="B61" s="2">
        <f t="shared" si="7"/>
        <v>2.600000000000001</v>
      </c>
      <c r="C61" s="2">
        <f t="shared" si="8"/>
        <v>2.600000000000001</v>
      </c>
      <c r="D61" s="2"/>
      <c r="E61" s="2"/>
      <c r="F61" s="2"/>
      <c r="G61" s="2"/>
      <c r="H61" s="2">
        <f t="shared" si="9"/>
        <v>2.600000000000001</v>
      </c>
      <c r="I61" s="2"/>
      <c r="J61" s="2" t="str">
        <f t="shared" si="0"/>
        <v>195</v>
      </c>
      <c r="K61" s="2"/>
      <c r="L61" s="2" t="str">
        <f t="shared" si="1"/>
        <v>58500,000195-3900j</v>
      </c>
      <c r="M61" s="2" t="str">
        <f t="shared" si="2"/>
        <v>178,817427486614-60,6846471274815j</v>
      </c>
      <c r="N61" s="2">
        <f t="shared" si="4"/>
        <v>188.83405087514646</v>
      </c>
      <c r="O61" s="2" t="str">
        <f t="shared" si="3"/>
        <v>195</v>
      </c>
      <c r="P61" s="2" t="str">
        <f t="shared" si="5"/>
        <v>0,606846471274815-0,161825725133865j</v>
      </c>
      <c r="Q61" s="2"/>
      <c r="R61" s="2">
        <f t="shared" si="6"/>
        <v>0.62805270878628972</v>
      </c>
    </row>
    <row r="62" spans="2:18" s="51" customFormat="1" x14ac:dyDescent="0.3">
      <c r="B62" s="2">
        <f t="shared" si="7"/>
        <v>2.7000000000000011</v>
      </c>
      <c r="C62" s="2">
        <f t="shared" si="8"/>
        <v>2.7000000000000011</v>
      </c>
      <c r="D62" s="2"/>
      <c r="E62" s="2"/>
      <c r="F62" s="2"/>
      <c r="G62" s="2"/>
      <c r="H62" s="2">
        <f t="shared" si="9"/>
        <v>2.7000000000000011</v>
      </c>
      <c r="I62" s="2"/>
      <c r="J62" s="2" t="str">
        <f t="shared" si="0"/>
        <v>202,5</v>
      </c>
      <c r="K62" s="2"/>
      <c r="L62" s="2" t="str">
        <f t="shared" si="1"/>
        <v>60750,0002025-4050j</v>
      </c>
      <c r="M62" s="2" t="str">
        <f t="shared" si="2"/>
        <v>185,695020851483-63,018672017j</v>
      </c>
      <c r="N62" s="2">
        <f t="shared" si="4"/>
        <v>196.0968989857283</v>
      </c>
      <c r="O62" s="2" t="str">
        <f t="shared" si="3"/>
        <v>202,5</v>
      </c>
      <c r="P62" s="2" t="str">
        <f t="shared" si="5"/>
        <v>0,63018672017-0,168049791485167j</v>
      </c>
      <c r="Q62" s="2"/>
      <c r="R62" s="2">
        <f t="shared" si="6"/>
        <v>0.65220858220114664</v>
      </c>
    </row>
    <row r="63" spans="2:18" s="51" customFormat="1" x14ac:dyDescent="0.3">
      <c r="B63" s="2">
        <f t="shared" si="7"/>
        <v>2.8000000000000012</v>
      </c>
      <c r="C63" s="2">
        <f t="shared" si="8"/>
        <v>2.8000000000000012</v>
      </c>
      <c r="D63" s="2"/>
      <c r="E63" s="2"/>
      <c r="F63" s="2"/>
      <c r="G63" s="2"/>
      <c r="H63" s="2">
        <f t="shared" si="9"/>
        <v>2.8000000000000012</v>
      </c>
      <c r="I63" s="2"/>
      <c r="J63" s="2" t="str">
        <f t="shared" si="0"/>
        <v>210</v>
      </c>
      <c r="K63" s="2"/>
      <c r="L63" s="2" t="str">
        <f t="shared" si="1"/>
        <v>63000,00021-4200j</v>
      </c>
      <c r="M63" s="2" t="str">
        <f t="shared" si="2"/>
        <v>192,572614216353-65,3526969065185j</v>
      </c>
      <c r="N63" s="2">
        <f t="shared" si="4"/>
        <v>203.35974709631105</v>
      </c>
      <c r="O63" s="2" t="str">
        <f t="shared" si="3"/>
        <v>210</v>
      </c>
      <c r="P63" s="2" t="str">
        <f t="shared" si="5"/>
        <v>0,653526969065185-0,17427385783647j</v>
      </c>
      <c r="Q63" s="2"/>
      <c r="R63" s="2">
        <f t="shared" si="6"/>
        <v>0.676364455616004</v>
      </c>
    </row>
    <row r="64" spans="2:18" s="51" customFormat="1" x14ac:dyDescent="0.3">
      <c r="B64" s="2">
        <f t="shared" si="7"/>
        <v>2.9000000000000012</v>
      </c>
      <c r="C64" s="2">
        <f t="shared" si="8"/>
        <v>2.9000000000000012</v>
      </c>
      <c r="D64" s="2"/>
      <c r="E64" s="2"/>
      <c r="F64" s="2"/>
      <c r="G64" s="2"/>
      <c r="H64" s="2">
        <f t="shared" si="9"/>
        <v>2.9000000000000012</v>
      </c>
      <c r="I64" s="2"/>
      <c r="J64" s="2" t="str">
        <f t="shared" si="0"/>
        <v>217,5</v>
      </c>
      <c r="K64" s="2"/>
      <c r="L64" s="2" t="str">
        <f t="shared" si="1"/>
        <v>65250,0002175-4350j</v>
      </c>
      <c r="M64" s="2" t="str">
        <f t="shared" si="2"/>
        <v>199,450207581223-67,686721796037j</v>
      </c>
      <c r="N64" s="2">
        <f t="shared" si="4"/>
        <v>210.62259520689383</v>
      </c>
      <c r="O64" s="2" t="str">
        <f t="shared" si="3"/>
        <v>217,5</v>
      </c>
      <c r="P64" s="2" t="str">
        <f t="shared" si="5"/>
        <v>0,67686721796037-0,180497924187772j</v>
      </c>
      <c r="Q64" s="2"/>
      <c r="R64" s="2">
        <f t="shared" si="6"/>
        <v>0.70052032903086081</v>
      </c>
    </row>
    <row r="65" spans="2:18" s="51" customFormat="1" x14ac:dyDescent="0.3">
      <c r="B65" s="2">
        <f t="shared" si="7"/>
        <v>3.0000000000000013</v>
      </c>
      <c r="C65" s="2">
        <f t="shared" si="8"/>
        <v>3.0000000000000013</v>
      </c>
      <c r="D65" s="2"/>
      <c r="E65" s="2"/>
      <c r="F65" s="2"/>
      <c r="G65" s="2"/>
      <c r="H65" s="2">
        <f t="shared" si="9"/>
        <v>3.0000000000000013</v>
      </c>
      <c r="I65" s="2"/>
      <c r="J65" s="2" t="str">
        <f t="shared" si="0"/>
        <v>225</v>
      </c>
      <c r="K65" s="2"/>
      <c r="L65" s="2" t="str">
        <f t="shared" si="1"/>
        <v>67500,000225-4500j</v>
      </c>
      <c r="M65" s="2" t="str">
        <f t="shared" si="2"/>
        <v>206,327800946093-70,0207466855555j</v>
      </c>
      <c r="N65" s="2">
        <f t="shared" si="4"/>
        <v>217.88544331747659</v>
      </c>
      <c r="O65" s="2" t="str">
        <f t="shared" si="3"/>
        <v>225</v>
      </c>
      <c r="P65" s="2" t="str">
        <f t="shared" si="5"/>
        <v>0,700207466855555-0,186721990539075j</v>
      </c>
      <c r="Q65" s="2"/>
      <c r="R65" s="2">
        <f t="shared" si="6"/>
        <v>0.72467620244571818</v>
      </c>
    </row>
    <row r="66" spans="2:18" s="51" customFormat="1" x14ac:dyDescent="0.3">
      <c r="B66" s="2">
        <f t="shared" si="7"/>
        <v>3.1000000000000014</v>
      </c>
      <c r="C66" s="2">
        <f t="shared" si="8"/>
        <v>3.1000000000000014</v>
      </c>
      <c r="D66" s="2"/>
      <c r="E66" s="2"/>
      <c r="F66" s="2"/>
      <c r="G66" s="2"/>
      <c r="H66" s="2">
        <f t="shared" si="9"/>
        <v>3.1000000000000014</v>
      </c>
      <c r="I66" s="2"/>
      <c r="J66" s="2" t="str">
        <f t="shared" si="0"/>
        <v>232,5</v>
      </c>
      <c r="K66" s="2"/>
      <c r="L66" s="2" t="str">
        <f t="shared" si="1"/>
        <v>69750,0002325-4650j</v>
      </c>
      <c r="M66" s="2" t="str">
        <f t="shared" si="2"/>
        <v>213,205394310962-72,354771575074j</v>
      </c>
      <c r="N66" s="2">
        <f t="shared" si="4"/>
        <v>225.14829142805843</v>
      </c>
      <c r="O66" s="2" t="str">
        <f t="shared" si="3"/>
        <v>232,5</v>
      </c>
      <c r="P66" s="2" t="str">
        <f t="shared" si="5"/>
        <v>0,72354771575074-0,192946056890377j</v>
      </c>
      <c r="Q66" s="2"/>
      <c r="R66" s="2">
        <f t="shared" si="6"/>
        <v>0.74883207586057521</v>
      </c>
    </row>
    <row r="67" spans="2:18" s="51" customFormat="1" x14ac:dyDescent="0.3">
      <c r="B67" s="2">
        <f t="shared" si="7"/>
        <v>3.2000000000000015</v>
      </c>
      <c r="C67" s="2">
        <f t="shared" si="8"/>
        <v>3.2000000000000015</v>
      </c>
      <c r="D67" s="2"/>
      <c r="E67" s="2"/>
      <c r="F67" s="2"/>
      <c r="G67" s="2"/>
      <c r="H67" s="2">
        <f t="shared" si="9"/>
        <v>3.2000000000000015</v>
      </c>
      <c r="I67" s="2"/>
      <c r="J67" s="2" t="str">
        <f t="shared" ref="J67:J98" si="10">COMPLEX($C$24*H67,0)</f>
        <v>240</v>
      </c>
      <c r="K67" s="2"/>
      <c r="L67" s="2" t="str">
        <f t="shared" ref="L67:L98" si="11">IMPRODUCT(J67,$R$12)</f>
        <v>72000,00024-4800j</v>
      </c>
      <c r="M67" s="2" t="str">
        <f t="shared" ref="M67:M98" si="12">IMDIV(L67,$R$13)</f>
        <v>220,082987675832-74,6887964645925j</v>
      </c>
      <c r="N67" s="2">
        <f t="shared" si="4"/>
        <v>232.41113953864118</v>
      </c>
      <c r="O67" s="2" t="str">
        <f t="shared" ref="O67:O98" si="13">COMPLEX($C$24*B67,0)</f>
        <v>240</v>
      </c>
      <c r="P67" s="2" t="str">
        <f t="shared" si="5"/>
        <v>0,746887964645926-0,19917012324168j</v>
      </c>
      <c r="Q67" s="2"/>
      <c r="R67" s="2">
        <f t="shared" si="6"/>
        <v>0.77298794927543335</v>
      </c>
    </row>
    <row r="68" spans="2:18" s="51" customFormat="1" x14ac:dyDescent="0.3">
      <c r="B68" s="2">
        <f t="shared" si="7"/>
        <v>3.3000000000000016</v>
      </c>
      <c r="C68" s="2">
        <f t="shared" si="8"/>
        <v>3.3000000000000016</v>
      </c>
      <c r="D68" s="2"/>
      <c r="E68" s="2"/>
      <c r="F68" s="2"/>
      <c r="G68" s="2"/>
      <c r="H68" s="2">
        <f t="shared" si="9"/>
        <v>3.3000000000000016</v>
      </c>
      <c r="I68" s="2"/>
      <c r="J68" s="2" t="str">
        <f t="shared" si="10"/>
        <v>247,5</v>
      </c>
      <c r="K68" s="2"/>
      <c r="L68" s="2" t="str">
        <f t="shared" si="11"/>
        <v>74250,0002475-4950j</v>
      </c>
      <c r="M68" s="2" t="str">
        <f t="shared" si="12"/>
        <v>226,960581040702-77,0228213541111j</v>
      </c>
      <c r="N68" s="2">
        <f t="shared" si="4"/>
        <v>239.67398764922399</v>
      </c>
      <c r="O68" s="2" t="str">
        <f t="shared" si="13"/>
        <v>247,5</v>
      </c>
      <c r="P68" s="2" t="str">
        <f t="shared" si="5"/>
        <v>0,770228213541111-0,205394189592982j</v>
      </c>
      <c r="Q68" s="2"/>
      <c r="R68" s="2">
        <f t="shared" si="6"/>
        <v>0.79714382269029038</v>
      </c>
    </row>
    <row r="69" spans="2:18" s="51" customFormat="1" x14ac:dyDescent="0.3">
      <c r="B69" s="2">
        <f t="shared" si="7"/>
        <v>3.4000000000000017</v>
      </c>
      <c r="C69" s="2">
        <f t="shared" si="8"/>
        <v>3.4000000000000017</v>
      </c>
      <c r="D69" s="2"/>
      <c r="E69" s="2"/>
      <c r="F69" s="2"/>
      <c r="G69" s="2"/>
      <c r="H69" s="2">
        <f t="shared" si="9"/>
        <v>3.4000000000000017</v>
      </c>
      <c r="I69" s="2"/>
      <c r="J69" s="2" t="str">
        <f t="shared" si="10"/>
        <v>255</v>
      </c>
      <c r="K69" s="2"/>
      <c r="L69" s="2" t="str">
        <f t="shared" si="11"/>
        <v>76500,000255-5100j</v>
      </c>
      <c r="M69" s="2" t="str">
        <f t="shared" si="12"/>
        <v>233,838174405572-79,3568462436296j</v>
      </c>
      <c r="N69" s="2">
        <f t="shared" si="4"/>
        <v>246.93683575980674</v>
      </c>
      <c r="O69" s="2" t="str">
        <f t="shared" si="13"/>
        <v>255</v>
      </c>
      <c r="P69" s="2" t="str">
        <f t="shared" si="5"/>
        <v>0,793568462436296-0,211618255944285j</v>
      </c>
      <c r="Q69" s="2"/>
      <c r="R69" s="2">
        <f t="shared" si="6"/>
        <v>0.82129969610514753</v>
      </c>
    </row>
    <row r="70" spans="2:18" s="51" customFormat="1" x14ac:dyDescent="0.3">
      <c r="B70" s="2">
        <f t="shared" si="7"/>
        <v>3.5000000000000018</v>
      </c>
      <c r="C70" s="2">
        <f t="shared" si="8"/>
        <v>3.5000000000000018</v>
      </c>
      <c r="D70" s="2"/>
      <c r="E70" s="2"/>
      <c r="F70" s="2"/>
      <c r="G70" s="2"/>
      <c r="H70" s="2">
        <f t="shared" si="9"/>
        <v>3.5000000000000018</v>
      </c>
      <c r="I70" s="2"/>
      <c r="J70" s="2" t="str">
        <f t="shared" si="10"/>
        <v>262,5</v>
      </c>
      <c r="K70" s="2"/>
      <c r="L70" s="2" t="str">
        <f t="shared" si="11"/>
        <v>78750,0002625-5250j</v>
      </c>
      <c r="M70" s="2" t="str">
        <f t="shared" si="12"/>
        <v>240,715767770441-81,6908711331481j</v>
      </c>
      <c r="N70" s="2">
        <f t="shared" si="4"/>
        <v>254.19968387038858</v>
      </c>
      <c r="O70" s="2" t="str">
        <f t="shared" si="13"/>
        <v>262,5</v>
      </c>
      <c r="P70" s="2" t="str">
        <f t="shared" si="5"/>
        <v>0,816908711331481-0,217842322295587j</v>
      </c>
      <c r="Q70" s="2"/>
      <c r="R70" s="2">
        <f t="shared" si="6"/>
        <v>0.84545556952000467</v>
      </c>
    </row>
    <row r="71" spans="2:18" s="51" customFormat="1" x14ac:dyDescent="0.3">
      <c r="B71" s="2">
        <f t="shared" si="7"/>
        <v>3.6000000000000019</v>
      </c>
      <c r="C71" s="2">
        <f t="shared" si="8"/>
        <v>3.6000000000000019</v>
      </c>
      <c r="D71" s="2"/>
      <c r="E71" s="2"/>
      <c r="F71" s="2"/>
      <c r="G71" s="2"/>
      <c r="H71" s="2">
        <f t="shared" si="9"/>
        <v>3.6000000000000019</v>
      </c>
      <c r="I71" s="2"/>
      <c r="J71" s="2" t="str">
        <f t="shared" si="10"/>
        <v>270</v>
      </c>
      <c r="K71" s="2"/>
      <c r="L71" s="2" t="str">
        <f t="shared" si="11"/>
        <v>81000,00027-5400j</v>
      </c>
      <c r="M71" s="2" t="str">
        <f t="shared" si="12"/>
        <v>247,593361135311-84,0248960226666j</v>
      </c>
      <c r="N71" s="2">
        <f t="shared" si="4"/>
        <v>261.46253198097133</v>
      </c>
      <c r="O71" s="2" t="str">
        <f t="shared" si="13"/>
        <v>270</v>
      </c>
      <c r="P71" s="2" t="str">
        <f t="shared" si="5"/>
        <v>0,840248960226666-0,22406638864689j</v>
      </c>
      <c r="Q71" s="2"/>
      <c r="R71" s="2">
        <f t="shared" si="6"/>
        <v>0.8696114429348617</v>
      </c>
    </row>
    <row r="72" spans="2:18" s="51" customFormat="1" x14ac:dyDescent="0.3">
      <c r="B72" s="2">
        <f t="shared" si="7"/>
        <v>3.700000000000002</v>
      </c>
      <c r="C72" s="2">
        <f t="shared" si="8"/>
        <v>3.700000000000002</v>
      </c>
      <c r="D72" s="2"/>
      <c r="E72" s="2"/>
      <c r="F72" s="2"/>
      <c r="G72" s="2"/>
      <c r="H72" s="2">
        <f t="shared" si="9"/>
        <v>3.700000000000002</v>
      </c>
      <c r="I72" s="2"/>
      <c r="J72" s="2" t="str">
        <f t="shared" si="10"/>
        <v>277,5</v>
      </c>
      <c r="K72" s="2"/>
      <c r="L72" s="2" t="str">
        <f t="shared" si="11"/>
        <v>83250,0002775-5550j</v>
      </c>
      <c r="M72" s="2" t="str">
        <f t="shared" si="12"/>
        <v>254,470954500181-86,3589209121851j</v>
      </c>
      <c r="N72" s="2">
        <f t="shared" si="4"/>
        <v>268.72538009155409</v>
      </c>
      <c r="O72" s="2" t="str">
        <f t="shared" si="13"/>
        <v>277,5</v>
      </c>
      <c r="P72" s="2" t="str">
        <f t="shared" si="5"/>
        <v>0,863589209121851-0,230290454998192j</v>
      </c>
      <c r="Q72" s="2"/>
      <c r="R72" s="2">
        <f t="shared" si="6"/>
        <v>0.89376731634971884</v>
      </c>
    </row>
    <row r="73" spans="2:18" s="51" customFormat="1" x14ac:dyDescent="0.3">
      <c r="B73" s="2">
        <f t="shared" si="7"/>
        <v>3.800000000000002</v>
      </c>
      <c r="C73" s="2">
        <f t="shared" si="8"/>
        <v>3.800000000000002</v>
      </c>
      <c r="D73" s="2"/>
      <c r="E73" s="2"/>
      <c r="F73" s="2"/>
      <c r="G73" s="2"/>
      <c r="H73" s="2">
        <f t="shared" si="9"/>
        <v>3.800000000000002</v>
      </c>
      <c r="I73" s="2"/>
      <c r="J73" s="2" t="str">
        <f t="shared" si="10"/>
        <v>285</v>
      </c>
      <c r="K73" s="2"/>
      <c r="L73" s="2" t="str">
        <f t="shared" si="11"/>
        <v>85500,000285-5700j</v>
      </c>
      <c r="M73" s="2" t="str">
        <f t="shared" si="12"/>
        <v>261,348547865051-88,6929458017037j</v>
      </c>
      <c r="N73" s="2">
        <f t="shared" si="4"/>
        <v>275.9882282021369</v>
      </c>
      <c r="O73" s="2" t="str">
        <f t="shared" si="13"/>
        <v>285</v>
      </c>
      <c r="P73" s="2" t="str">
        <f t="shared" si="5"/>
        <v>0,886929458017037-0,236514521349495j</v>
      </c>
      <c r="Q73" s="2"/>
      <c r="R73" s="2">
        <f t="shared" si="6"/>
        <v>0.91792318976457699</v>
      </c>
    </row>
    <row r="74" spans="2:18" s="51" customFormat="1" x14ac:dyDescent="0.3">
      <c r="B74" s="2">
        <f t="shared" si="7"/>
        <v>3.9000000000000021</v>
      </c>
      <c r="C74" s="2">
        <f t="shared" si="8"/>
        <v>3.9000000000000021</v>
      </c>
      <c r="D74" s="2"/>
      <c r="E74" s="2"/>
      <c r="F74" s="2"/>
      <c r="G74" s="2"/>
      <c r="H74" s="2">
        <f t="shared" si="9"/>
        <v>3.9000000000000021</v>
      </c>
      <c r="I74" s="2"/>
      <c r="J74" s="2" t="str">
        <f t="shared" si="10"/>
        <v>292,5</v>
      </c>
      <c r="K74" s="2"/>
      <c r="L74" s="2" t="str">
        <f t="shared" si="11"/>
        <v>87750,0002925-5850j</v>
      </c>
      <c r="M74" s="2" t="str">
        <f t="shared" si="12"/>
        <v>268,22614122992-91,0269706912222j</v>
      </c>
      <c r="N74" s="2">
        <f t="shared" si="4"/>
        <v>283.25107631271874</v>
      </c>
      <c r="O74" s="2" t="str">
        <f t="shared" si="13"/>
        <v>292,5</v>
      </c>
      <c r="P74" s="2" t="str">
        <f t="shared" si="5"/>
        <v>0,910269706912222-0,242738587700797j</v>
      </c>
      <c r="Q74" s="2"/>
      <c r="R74" s="2">
        <f t="shared" si="6"/>
        <v>0.94207906317943402</v>
      </c>
    </row>
    <row r="75" spans="2:18" s="51" customFormat="1" x14ac:dyDescent="0.3">
      <c r="B75" s="2">
        <f t="shared" si="7"/>
        <v>4.0000000000000018</v>
      </c>
      <c r="C75" s="2">
        <f>B36/4</f>
        <v>2.5000000000000001E-2</v>
      </c>
      <c r="D75" s="2"/>
      <c r="E75" s="2"/>
      <c r="F75" s="2"/>
      <c r="G75" s="2"/>
      <c r="H75" s="2">
        <f>B75-C75*C75</f>
        <v>3.9993750000000019</v>
      </c>
      <c r="I75" s="2"/>
      <c r="J75" s="2" t="str">
        <f t="shared" si="10"/>
        <v>299,953125</v>
      </c>
      <c r="K75" s="2"/>
      <c r="L75" s="2" t="str">
        <f t="shared" si="11"/>
        <v>89985,9377999531-5999,0625j</v>
      </c>
      <c r="M75" s="2" t="str">
        <f t="shared" si="12"/>
        <v>275,06074963626-93,3464079251812j</v>
      </c>
      <c r="N75" s="2">
        <f t="shared" si="4"/>
        <v>290.46853162261078</v>
      </c>
      <c r="O75" s="2" t="str">
        <f t="shared" si="13"/>
        <v>300</v>
      </c>
      <c r="P75" s="2" t="str">
        <f t="shared" si="5"/>
        <v>0,933464079251812-0,248923753637404j</v>
      </c>
      <c r="Q75" s="2"/>
      <c r="R75" s="2">
        <f t="shared" si="6"/>
        <v>0.96608396238544825</v>
      </c>
    </row>
    <row r="76" spans="2:18" s="51" customFormat="1" x14ac:dyDescent="0.3">
      <c r="B76" s="2">
        <f t="shared" si="7"/>
        <v>4.1000000000000014</v>
      </c>
      <c r="C76" s="2">
        <f t="shared" ref="C76:C109" si="14">B37/4</f>
        <v>0.05</v>
      </c>
      <c r="D76" s="2"/>
      <c r="E76" s="2"/>
      <c r="F76" s="2"/>
      <c r="G76" s="2"/>
      <c r="H76" s="2">
        <f t="shared" ref="H76:H109" si="15">B76-C76*C76</f>
        <v>4.097500000000001</v>
      </c>
      <c r="I76" s="2"/>
      <c r="J76" s="2" t="str">
        <f t="shared" si="10"/>
        <v>307,3125</v>
      </c>
      <c r="K76" s="2"/>
      <c r="L76" s="2" t="str">
        <f t="shared" si="11"/>
        <v>92193,7503073125-6146,25j</v>
      </c>
      <c r="M76" s="2" t="str">
        <f t="shared" si="12"/>
        <v>281,809388125538-95,6366698480212j</v>
      </c>
      <c r="N76" s="2">
        <f t="shared" si="4"/>
        <v>297.59520133111948</v>
      </c>
      <c r="O76" s="2" t="str">
        <f t="shared" si="13"/>
        <v>307,5</v>
      </c>
      <c r="P76" s="2" t="str">
        <f t="shared" si="5"/>
        <v>0,956366698480212-0,25503111874462j</v>
      </c>
      <c r="Q76" s="2"/>
      <c r="R76" s="2">
        <f t="shared" si="6"/>
        <v>0.98978691317377654</v>
      </c>
    </row>
    <row r="77" spans="2:18" s="51" customFormat="1" x14ac:dyDescent="0.3">
      <c r="B77" s="2">
        <f t="shared" si="7"/>
        <v>4.2000000000000011</v>
      </c>
      <c r="C77" s="2">
        <f t="shared" si="14"/>
        <v>7.5000000000000011E-2</v>
      </c>
      <c r="D77" s="2"/>
      <c r="E77" s="2"/>
      <c r="F77" s="2"/>
      <c r="G77" s="2"/>
      <c r="H77" s="2">
        <f t="shared" si="15"/>
        <v>4.1943750000000009</v>
      </c>
      <c r="I77" s="2"/>
      <c r="J77" s="2" t="str">
        <f t="shared" si="10"/>
        <v>314,578125</v>
      </c>
      <c r="K77" s="2"/>
      <c r="L77" s="2" t="str">
        <f t="shared" si="11"/>
        <v>94373,4378145781-6291,5625j</v>
      </c>
      <c r="M77" s="2" t="str">
        <f t="shared" si="12"/>
        <v>288,472056697756-97,8977564597423j</v>
      </c>
      <c r="N77" s="2">
        <f t="shared" si="4"/>
        <v>304.63108543824666</v>
      </c>
      <c r="O77" s="2" t="str">
        <f t="shared" si="13"/>
        <v>315</v>
      </c>
      <c r="P77" s="2" t="str">
        <f t="shared" si="5"/>
        <v>0,978977564597423-0,261060683022444j</v>
      </c>
      <c r="Q77" s="2"/>
      <c r="R77" s="2">
        <f t="shared" si="6"/>
        <v>1.0131879155444199</v>
      </c>
    </row>
    <row r="78" spans="2:18" s="51" customFormat="1" x14ac:dyDescent="0.3">
      <c r="B78" s="2">
        <f t="shared" si="7"/>
        <v>4.3000000000000007</v>
      </c>
      <c r="C78" s="2">
        <f t="shared" si="14"/>
        <v>0.1</v>
      </c>
      <c r="D78" s="2"/>
      <c r="E78" s="2"/>
      <c r="F78" s="2"/>
      <c r="G78" s="2"/>
      <c r="H78" s="2">
        <f t="shared" si="15"/>
        <v>4.2900000000000009</v>
      </c>
      <c r="I78" s="2"/>
      <c r="J78" s="2" t="str">
        <f t="shared" si="10"/>
        <v>321,75</v>
      </c>
      <c r="K78" s="2"/>
      <c r="L78" s="2" t="str">
        <f t="shared" si="11"/>
        <v>96525,00032175-6435j</v>
      </c>
      <c r="M78" s="2" t="str">
        <f t="shared" si="12"/>
        <v>295,048755352912-100,129667760344j</v>
      </c>
      <c r="N78" s="2">
        <f t="shared" si="4"/>
        <v>311.57618394399049</v>
      </c>
      <c r="O78" s="2" t="str">
        <f t="shared" si="13"/>
        <v>322,5</v>
      </c>
      <c r="P78" s="2" t="str">
        <f t="shared" si="5"/>
        <v>1,00129667760344-0,267012446470877j</v>
      </c>
      <c r="Q78" s="2"/>
      <c r="R78" s="2">
        <f t="shared" si="6"/>
        <v>1.0362869694973733</v>
      </c>
    </row>
    <row r="79" spans="2:18" s="51" customFormat="1" x14ac:dyDescent="0.3">
      <c r="B79" s="2">
        <f t="shared" si="7"/>
        <v>4.4000000000000004</v>
      </c>
      <c r="C79" s="2">
        <f t="shared" si="14"/>
        <v>0.125</v>
      </c>
      <c r="D79" s="2"/>
      <c r="E79" s="2"/>
      <c r="F79" s="2"/>
      <c r="G79" s="2"/>
      <c r="H79" s="2">
        <f t="shared" si="15"/>
        <v>4.3843750000000004</v>
      </c>
      <c r="I79" s="2"/>
      <c r="J79" s="2" t="str">
        <f t="shared" si="10"/>
        <v>328,828125</v>
      </c>
      <c r="K79" s="2"/>
      <c r="L79" s="2" t="str">
        <f t="shared" si="11"/>
        <v>98648,4378288281-6576,5625j</v>
      </c>
      <c r="M79" s="2" t="str">
        <f t="shared" si="12"/>
        <v>301,539484091008-102,332403749827j</v>
      </c>
      <c r="N79" s="2">
        <f t="shared" si="4"/>
        <v>318.43049684835285</v>
      </c>
      <c r="O79" s="2" t="str">
        <f t="shared" si="13"/>
        <v>330</v>
      </c>
      <c r="P79" s="2" t="str">
        <f t="shared" si="5"/>
        <v>1,02332403749828-0,272886409089919j</v>
      </c>
      <c r="Q79" s="2"/>
      <c r="R79" s="2">
        <f t="shared" si="6"/>
        <v>1.0590840750326538</v>
      </c>
    </row>
    <row r="80" spans="2:18" s="51" customFormat="1" x14ac:dyDescent="0.3">
      <c r="B80" s="2">
        <f t="shared" si="7"/>
        <v>4.5</v>
      </c>
      <c r="C80" s="2">
        <f t="shared" si="14"/>
        <v>0.15</v>
      </c>
      <c r="D80" s="2"/>
      <c r="E80" s="2"/>
      <c r="F80" s="2"/>
      <c r="G80" s="2"/>
      <c r="H80" s="2">
        <f t="shared" si="15"/>
        <v>4.4775</v>
      </c>
      <c r="I80" s="2"/>
      <c r="J80" s="2" t="str">
        <f t="shared" si="10"/>
        <v>335,8125</v>
      </c>
      <c r="K80" s="2"/>
      <c r="L80" s="2" t="str">
        <f t="shared" si="11"/>
        <v>100743,750335812-6716,25j</v>
      </c>
      <c r="M80" s="2" t="str">
        <f t="shared" si="12"/>
        <v>307,944242912042-104,505964428191j</v>
      </c>
      <c r="N80" s="2">
        <f t="shared" si="4"/>
        <v>325.19402415133192</v>
      </c>
      <c r="O80" s="2" t="str">
        <f t="shared" si="13"/>
        <v>337,5</v>
      </c>
      <c r="P80" s="2" t="str">
        <f t="shared" si="5"/>
        <v>1,04505964428192-0,278682570879569j</v>
      </c>
      <c r="Q80" s="2"/>
      <c r="R80" s="2">
        <f t="shared" si="6"/>
        <v>1.0815792321502384</v>
      </c>
    </row>
    <row r="81" spans="2:18" s="51" customFormat="1" x14ac:dyDescent="0.3">
      <c r="B81" s="2">
        <f t="shared" si="7"/>
        <v>4.5999999999999996</v>
      </c>
      <c r="C81" s="2">
        <f t="shared" si="14"/>
        <v>0.17499999999999999</v>
      </c>
      <c r="D81" s="2"/>
      <c r="E81" s="2"/>
      <c r="F81" s="2"/>
      <c r="G81" s="2"/>
      <c r="H81" s="2">
        <f t="shared" si="15"/>
        <v>4.569375</v>
      </c>
      <c r="I81" s="2"/>
      <c r="J81" s="2" t="str">
        <f t="shared" si="10"/>
        <v>342,703125</v>
      </c>
      <c r="K81" s="2"/>
      <c r="L81" s="2" t="str">
        <f t="shared" si="11"/>
        <v>102810,937842703-6854,0625j</v>
      </c>
      <c r="M81" s="2" t="str">
        <f t="shared" si="12"/>
        <v>314,263031816017-106,650349795437j</v>
      </c>
      <c r="N81" s="2">
        <f t="shared" si="4"/>
        <v>331.86676585293083</v>
      </c>
      <c r="O81" s="2" t="str">
        <f t="shared" si="13"/>
        <v>345</v>
      </c>
      <c r="P81" s="2" t="str">
        <f t="shared" si="5"/>
        <v>1,06650349795437-0,284400931839828j</v>
      </c>
      <c r="Q81" s="2"/>
      <c r="R81" s="2">
        <f t="shared" si="6"/>
        <v>1.103772440850137</v>
      </c>
    </row>
    <row r="82" spans="2:18" s="51" customFormat="1" x14ac:dyDescent="0.3">
      <c r="B82" s="2">
        <f t="shared" si="7"/>
        <v>4.6999999999999993</v>
      </c>
      <c r="C82" s="2">
        <f t="shared" si="14"/>
        <v>0.19999999999999998</v>
      </c>
      <c r="D82" s="2"/>
      <c r="E82" s="2"/>
      <c r="F82" s="2"/>
      <c r="G82" s="2"/>
      <c r="H82" s="2">
        <f t="shared" si="15"/>
        <v>4.6599999999999993</v>
      </c>
      <c r="I82" s="2"/>
      <c r="J82" s="2" t="str">
        <f t="shared" si="10"/>
        <v>349,5</v>
      </c>
      <c r="K82" s="2"/>
      <c r="L82" s="2" t="str">
        <f t="shared" si="11"/>
        <v>104850,0003495-6990j</v>
      </c>
      <c r="M82" s="2" t="str">
        <f t="shared" si="12"/>
        <v>320,49585080293-108,765559851563j</v>
      </c>
      <c r="N82" s="2">
        <f t="shared" si="4"/>
        <v>338.44872195314593</v>
      </c>
      <c r="O82" s="2" t="str">
        <f t="shared" si="13"/>
        <v>352,5</v>
      </c>
      <c r="P82" s="2" t="str">
        <f t="shared" si="5"/>
        <v>1,08765559851563-0,290041491970696j</v>
      </c>
      <c r="Q82" s="2"/>
      <c r="R82" s="2">
        <f t="shared" si="6"/>
        <v>1.1256637011323498</v>
      </c>
    </row>
    <row r="83" spans="2:18" s="51" customFormat="1" x14ac:dyDescent="0.3">
      <c r="B83" s="2">
        <f t="shared" si="7"/>
        <v>4.7999999999999989</v>
      </c>
      <c r="C83" s="2">
        <f t="shared" si="14"/>
        <v>0.22499999999999998</v>
      </c>
      <c r="D83" s="2"/>
      <c r="E83" s="2"/>
      <c r="F83" s="2"/>
      <c r="G83" s="2"/>
      <c r="H83" s="2">
        <f t="shared" si="15"/>
        <v>4.7493749999999988</v>
      </c>
      <c r="I83" s="2"/>
      <c r="J83" s="2" t="str">
        <f t="shared" si="10"/>
        <v>356,203125</v>
      </c>
      <c r="K83" s="2"/>
      <c r="L83" s="2" t="str">
        <f t="shared" si="11"/>
        <v>106860,937856203-7124,0625j</v>
      </c>
      <c r="M83" s="2" t="str">
        <f t="shared" si="12"/>
        <v>326,642699872782-110,85159459657j</v>
      </c>
      <c r="N83" s="2">
        <f t="shared" si="4"/>
        <v>344.93989245197872</v>
      </c>
      <c r="O83" s="2" t="str">
        <f t="shared" si="13"/>
        <v>360</v>
      </c>
      <c r="P83" s="2" t="str">
        <f t="shared" si="5"/>
        <v>1,1085159459657-0,295604251272173j</v>
      </c>
      <c r="Q83" s="2"/>
      <c r="R83" s="2">
        <f t="shared" si="6"/>
        <v>1.147253012996877</v>
      </c>
    </row>
    <row r="84" spans="2:18" s="51" customFormat="1" x14ac:dyDescent="0.3">
      <c r="B84" s="2">
        <f t="shared" si="7"/>
        <v>4.8999999999999986</v>
      </c>
      <c r="C84" s="2">
        <f t="shared" si="14"/>
        <v>0.24999999999999997</v>
      </c>
      <c r="D84" s="2"/>
      <c r="E84" s="2"/>
      <c r="F84" s="2"/>
      <c r="G84" s="2"/>
      <c r="H84" s="2">
        <f t="shared" si="15"/>
        <v>4.8374999999999986</v>
      </c>
      <c r="I84" s="2"/>
      <c r="J84" s="2" t="str">
        <f t="shared" si="10"/>
        <v>362,8125</v>
      </c>
      <c r="K84" s="2"/>
      <c r="L84" s="2" t="str">
        <f t="shared" si="11"/>
        <v>108843,750362812-7256,25j</v>
      </c>
      <c r="M84" s="2" t="str">
        <f t="shared" si="12"/>
        <v>332,703579025573-112,908454030458j</v>
      </c>
      <c r="N84" s="2">
        <f t="shared" si="4"/>
        <v>351.34027734942907</v>
      </c>
      <c r="O84" s="2" t="str">
        <f t="shared" si="13"/>
        <v>367,5</v>
      </c>
      <c r="P84" s="2" t="str">
        <f t="shared" si="5"/>
        <v>1,12908454030458-0,301089209744258j</v>
      </c>
      <c r="Q84" s="2"/>
      <c r="R84" s="2">
        <f t="shared" si="6"/>
        <v>1.1685403764437181</v>
      </c>
    </row>
    <row r="85" spans="2:18" s="51" customFormat="1" x14ac:dyDescent="0.3">
      <c r="B85" s="2">
        <f t="shared" si="7"/>
        <v>4.9999999999999982</v>
      </c>
      <c r="C85" s="2">
        <f t="shared" si="14"/>
        <v>0.27499999999999997</v>
      </c>
      <c r="D85" s="2"/>
      <c r="E85" s="2"/>
      <c r="F85" s="2"/>
      <c r="G85" s="2"/>
      <c r="H85" s="2">
        <f t="shared" si="15"/>
        <v>4.9243749999999986</v>
      </c>
      <c r="I85" s="2"/>
      <c r="J85" s="2" t="str">
        <f t="shared" si="10"/>
        <v>369,328125</v>
      </c>
      <c r="K85" s="2"/>
      <c r="L85" s="2" t="str">
        <f t="shared" si="11"/>
        <v>110798,437869328-7386,5625j</v>
      </c>
      <c r="M85" s="2" t="str">
        <f t="shared" si="12"/>
        <v>338,678488261304-114,936138153227j</v>
      </c>
      <c r="N85" s="2">
        <f t="shared" si="4"/>
        <v>357.64987664549795</v>
      </c>
      <c r="O85" s="2" t="str">
        <f t="shared" si="13"/>
        <v>375</v>
      </c>
      <c r="P85" s="2" t="str">
        <f t="shared" si="5"/>
        <v>1,14936138153227-0,306496367386952j</v>
      </c>
      <c r="Q85" s="2"/>
      <c r="R85" s="2">
        <f t="shared" si="6"/>
        <v>1.1895257914728734</v>
      </c>
    </row>
    <row r="86" spans="2:18" s="51" customFormat="1" x14ac:dyDescent="0.3">
      <c r="B86" s="2">
        <f t="shared" si="7"/>
        <v>5.0999999999999979</v>
      </c>
      <c r="C86" s="2">
        <f t="shared" si="14"/>
        <v>0.3</v>
      </c>
      <c r="D86" s="2"/>
      <c r="E86" s="2"/>
      <c r="F86" s="2"/>
      <c r="G86" s="2"/>
      <c r="H86" s="2">
        <f t="shared" si="15"/>
        <v>5.009999999999998</v>
      </c>
      <c r="I86" s="2"/>
      <c r="J86" s="2" t="str">
        <f t="shared" si="10"/>
        <v>375,75</v>
      </c>
      <c r="K86" s="2"/>
      <c r="L86" s="2" t="str">
        <f t="shared" si="11"/>
        <v>112725,00037575-7515j</v>
      </c>
      <c r="M86" s="2" t="str">
        <f t="shared" si="12"/>
        <v>344,567427579975-116,934646964878j</v>
      </c>
      <c r="N86" s="2">
        <f t="shared" si="4"/>
        <v>363.86869034018576</v>
      </c>
      <c r="O86" s="2" t="str">
        <f t="shared" si="13"/>
        <v>382,5</v>
      </c>
      <c r="P86" s="2" t="str">
        <f t="shared" si="5"/>
        <v>1,16934646964878-0,311825724200255j</v>
      </c>
      <c r="Q86" s="2"/>
      <c r="R86" s="2">
        <f t="shared" si="6"/>
        <v>1.2102092580843524</v>
      </c>
    </row>
    <row r="87" spans="2:18" s="51" customFormat="1" x14ac:dyDescent="0.3">
      <c r="B87" s="2">
        <f t="shared" si="7"/>
        <v>5.1999999999999975</v>
      </c>
      <c r="C87" s="2">
        <f t="shared" si="14"/>
        <v>0.32500000000000001</v>
      </c>
      <c r="D87" s="2"/>
      <c r="E87" s="2"/>
      <c r="F87" s="2"/>
      <c r="G87" s="2"/>
      <c r="H87" s="2">
        <f t="shared" si="15"/>
        <v>5.0943749999999977</v>
      </c>
      <c r="I87" s="2"/>
      <c r="J87" s="2" t="str">
        <f t="shared" si="10"/>
        <v>382,078125</v>
      </c>
      <c r="K87" s="2"/>
      <c r="L87" s="2" t="str">
        <f t="shared" si="11"/>
        <v>114623,437882078-7641,5625j</v>
      </c>
      <c r="M87" s="2" t="str">
        <f t="shared" si="12"/>
        <v>350,370396981583-118,903980465409j</v>
      </c>
      <c r="N87" s="2">
        <f t="shared" si="4"/>
        <v>369.99671843348887</v>
      </c>
      <c r="O87" s="2" t="str">
        <f t="shared" si="13"/>
        <v>390</v>
      </c>
      <c r="P87" s="2" t="str">
        <f t="shared" si="5"/>
        <v>1,18903980465409-0,317077280184166j</v>
      </c>
      <c r="Q87" s="2"/>
      <c r="R87" s="2">
        <f t="shared" si="6"/>
        <v>1.2305907762781354</v>
      </c>
    </row>
    <row r="88" spans="2:18" s="51" customFormat="1" x14ac:dyDescent="0.3">
      <c r="B88" s="2">
        <f t="shared" si="7"/>
        <v>5.2999999999999972</v>
      </c>
      <c r="C88" s="2">
        <f t="shared" si="14"/>
        <v>0.35000000000000003</v>
      </c>
      <c r="D88" s="2"/>
      <c r="E88" s="2"/>
      <c r="F88" s="2"/>
      <c r="G88" s="2"/>
      <c r="H88" s="2">
        <f t="shared" si="15"/>
        <v>5.1774999999999975</v>
      </c>
      <c r="I88" s="2"/>
      <c r="J88" s="2" t="str">
        <f t="shared" si="10"/>
        <v>388,3125</v>
      </c>
      <c r="K88" s="2"/>
      <c r="L88" s="2" t="str">
        <f t="shared" si="11"/>
        <v>116493,750388313-7766,25j</v>
      </c>
      <c r="M88" s="2" t="str">
        <f t="shared" si="12"/>
        <v>356,087396466133-120,844138654822j</v>
      </c>
      <c r="N88" s="2">
        <f t="shared" si="4"/>
        <v>376.03396092541271</v>
      </c>
      <c r="O88" s="2" t="str">
        <f t="shared" si="13"/>
        <v>397,5</v>
      </c>
      <c r="P88" s="2" t="str">
        <f t="shared" si="5"/>
        <v>1,20844138654821-0,322251035338686j</v>
      </c>
      <c r="Q88" s="2"/>
      <c r="R88" s="2">
        <f t="shared" si="6"/>
        <v>1.2506703460542332</v>
      </c>
    </row>
    <row r="89" spans="2:18" s="51" customFormat="1" x14ac:dyDescent="0.3">
      <c r="B89" s="2">
        <f t="shared" si="7"/>
        <v>5.3999999999999968</v>
      </c>
      <c r="C89" s="2">
        <f t="shared" si="14"/>
        <v>0.37500000000000006</v>
      </c>
      <c r="D89" s="2"/>
      <c r="E89" s="2"/>
      <c r="F89" s="2"/>
      <c r="G89" s="2"/>
      <c r="H89" s="2">
        <f t="shared" si="15"/>
        <v>5.2593749999999968</v>
      </c>
      <c r="I89" s="2"/>
      <c r="J89" s="2" t="str">
        <f t="shared" si="10"/>
        <v>394,453125</v>
      </c>
      <c r="K89" s="2"/>
      <c r="L89" s="2" t="str">
        <f t="shared" si="11"/>
        <v>118335,937894453-7889,0625j</v>
      </c>
      <c r="M89" s="2" t="str">
        <f t="shared" si="12"/>
        <v>361,718426033618-122,755121533114j</v>
      </c>
      <c r="N89" s="2">
        <f t="shared" si="4"/>
        <v>381.98041781594981</v>
      </c>
      <c r="O89" s="2" t="str">
        <f t="shared" si="13"/>
        <v>405</v>
      </c>
      <c r="P89" s="2" t="str">
        <f t="shared" si="5"/>
        <v>1,22755121533115-0,327346989663815j</v>
      </c>
      <c r="Q89" s="2"/>
      <c r="R89" s="2">
        <f t="shared" si="6"/>
        <v>1.2704479674126548</v>
      </c>
    </row>
    <row r="90" spans="2:18" s="51" customFormat="1" x14ac:dyDescent="0.3">
      <c r="B90" s="2">
        <f t="shared" si="7"/>
        <v>5.4999999999999964</v>
      </c>
      <c r="C90" s="2">
        <f t="shared" si="14"/>
        <v>0.40000000000000008</v>
      </c>
      <c r="D90" s="2"/>
      <c r="E90" s="2"/>
      <c r="F90" s="2"/>
      <c r="G90" s="2"/>
      <c r="H90" s="2">
        <f t="shared" si="15"/>
        <v>5.3399999999999963</v>
      </c>
      <c r="I90" s="2"/>
      <c r="J90" s="2" t="str">
        <f t="shared" si="10"/>
        <v>400,5</v>
      </c>
      <c r="K90" s="2"/>
      <c r="L90" s="2" t="str">
        <f t="shared" si="11"/>
        <v>120150,0004005-8010j</v>
      </c>
      <c r="M90" s="2" t="str">
        <f t="shared" si="12"/>
        <v>367,263485684045-124,636929100289j</v>
      </c>
      <c r="N90" s="2">
        <f t="shared" si="4"/>
        <v>387.83608910510787</v>
      </c>
      <c r="O90" s="2" t="str">
        <f t="shared" si="13"/>
        <v>412,5</v>
      </c>
      <c r="P90" s="2" t="str">
        <f t="shared" si="5"/>
        <v>1,24636929100289-0,332365143159553j</v>
      </c>
      <c r="Q90" s="2"/>
      <c r="R90" s="2">
        <f t="shared" si="6"/>
        <v>1.2899236403533803</v>
      </c>
    </row>
    <row r="91" spans="2:18" s="51" customFormat="1" x14ac:dyDescent="0.3">
      <c r="B91" s="2">
        <f t="shared" si="7"/>
        <v>5.5999999999999961</v>
      </c>
      <c r="C91" s="2">
        <f t="shared" si="14"/>
        <v>0.4250000000000001</v>
      </c>
      <c r="D91" s="2"/>
      <c r="E91" s="2"/>
      <c r="F91" s="2"/>
      <c r="G91" s="2"/>
      <c r="H91" s="2">
        <f t="shared" si="15"/>
        <v>5.4193749999999961</v>
      </c>
      <c r="I91" s="2"/>
      <c r="J91" s="2" t="str">
        <f t="shared" si="10"/>
        <v>406,453125</v>
      </c>
      <c r="K91" s="2"/>
      <c r="L91" s="2" t="str">
        <f t="shared" si="11"/>
        <v>121935,937906453-8129,0625j</v>
      </c>
      <c r="M91" s="2" t="str">
        <f t="shared" si="12"/>
        <v>372,72257541741-126,489561356344j</v>
      </c>
      <c r="N91" s="2">
        <f t="shared" si="4"/>
        <v>393.60097479288237</v>
      </c>
      <c r="O91" s="2" t="str">
        <f t="shared" si="13"/>
        <v>420</v>
      </c>
      <c r="P91" s="2" t="str">
        <f t="shared" si="5"/>
        <v>1,26489561356344-0,337305495825899j</v>
      </c>
      <c r="Q91" s="2"/>
      <c r="R91" s="2">
        <f t="shared" si="6"/>
        <v>1.3090973648764199</v>
      </c>
    </row>
    <row r="92" spans="2:18" s="51" customFormat="1" x14ac:dyDescent="0.3">
      <c r="B92" s="2">
        <f t="shared" si="7"/>
        <v>5.6999999999999957</v>
      </c>
      <c r="C92" s="2">
        <f t="shared" si="14"/>
        <v>0.45000000000000012</v>
      </c>
      <c r="D92" s="2"/>
      <c r="E92" s="2"/>
      <c r="F92" s="2"/>
      <c r="G92" s="2"/>
      <c r="H92" s="2">
        <f t="shared" si="15"/>
        <v>5.4974999999999961</v>
      </c>
      <c r="I92" s="2"/>
      <c r="J92" s="2" t="str">
        <f t="shared" si="10"/>
        <v>412,3125</v>
      </c>
      <c r="K92" s="2"/>
      <c r="L92" s="2" t="str">
        <f t="shared" si="11"/>
        <v>123693,750412312-8246,25j</v>
      </c>
      <c r="M92" s="2" t="str">
        <f t="shared" si="12"/>
        <v>378,095695233713-128,31301830128j</v>
      </c>
      <c r="N92" s="2">
        <f t="shared" si="4"/>
        <v>399.2750748792734</v>
      </c>
      <c r="O92" s="2" t="str">
        <f t="shared" si="13"/>
        <v>427,5</v>
      </c>
      <c r="P92" s="2" t="str">
        <f t="shared" si="5"/>
        <v>1,28313018301281-0,342168047662854j</v>
      </c>
      <c r="Q92" s="2"/>
      <c r="R92" s="2">
        <f t="shared" si="6"/>
        <v>1.3279691409817838</v>
      </c>
    </row>
    <row r="93" spans="2:18" s="51" customFormat="1" x14ac:dyDescent="0.3">
      <c r="B93" s="2">
        <f t="shared" si="7"/>
        <v>5.7999999999999954</v>
      </c>
      <c r="C93" s="2">
        <f t="shared" si="14"/>
        <v>0.47500000000000014</v>
      </c>
      <c r="D93" s="2"/>
      <c r="E93" s="2"/>
      <c r="F93" s="2"/>
      <c r="G93" s="2"/>
      <c r="H93" s="2">
        <f t="shared" si="15"/>
        <v>5.5743749999999954</v>
      </c>
      <c r="I93" s="2"/>
      <c r="J93" s="2" t="str">
        <f t="shared" si="10"/>
        <v>418,078125</v>
      </c>
      <c r="K93" s="2"/>
      <c r="L93" s="2" t="str">
        <f t="shared" si="11"/>
        <v>125423,437918078-8361,5625j</v>
      </c>
      <c r="M93" s="2" t="str">
        <f t="shared" si="12"/>
        <v>383,382845132958-130,107299935098j</v>
      </c>
      <c r="N93" s="2">
        <f t="shared" si="4"/>
        <v>404.85838936428524</v>
      </c>
      <c r="O93" s="2" t="str">
        <f t="shared" si="13"/>
        <v>435</v>
      </c>
      <c r="P93" s="2" t="str">
        <f t="shared" si="5"/>
        <v>1,30107299935098-0,346952798670418j</v>
      </c>
      <c r="Q93" s="2"/>
      <c r="R93" s="2">
        <f t="shared" si="6"/>
        <v>1.3465389686694516</v>
      </c>
    </row>
    <row r="94" spans="2:18" s="51" customFormat="1" x14ac:dyDescent="0.3">
      <c r="B94" s="2">
        <f t="shared" si="7"/>
        <v>5.899999999999995</v>
      </c>
      <c r="C94" s="2">
        <f t="shared" si="14"/>
        <v>0.50000000000000011</v>
      </c>
      <c r="D94" s="2"/>
      <c r="E94" s="2"/>
      <c r="F94" s="2"/>
      <c r="G94" s="2"/>
      <c r="H94" s="2">
        <f t="shared" si="15"/>
        <v>5.649999999999995</v>
      </c>
      <c r="I94" s="2"/>
      <c r="J94" s="2" t="str">
        <f t="shared" si="10"/>
        <v>423,75</v>
      </c>
      <c r="K94" s="2"/>
      <c r="L94" s="2" t="str">
        <f t="shared" si="11"/>
        <v>127125,00042375-8475j</v>
      </c>
      <c r="M94" s="2" t="str">
        <f t="shared" si="12"/>
        <v>388,584025115141-131,872406257796j</v>
      </c>
      <c r="N94" s="2">
        <f t="shared" si="4"/>
        <v>410.3509182479134</v>
      </c>
      <c r="O94" s="2" t="str">
        <f t="shared" si="13"/>
        <v>442,5</v>
      </c>
      <c r="P94" s="2" t="str">
        <f t="shared" si="5"/>
        <v>1,31872406257796-0,351659748848591j</v>
      </c>
      <c r="Q94" s="2"/>
      <c r="R94" s="2">
        <f t="shared" si="6"/>
        <v>1.364806847939434</v>
      </c>
    </row>
    <row r="95" spans="2:18" s="51" customFormat="1" x14ac:dyDescent="0.3">
      <c r="B95" s="2">
        <f t="shared" si="7"/>
        <v>5.9999999999999947</v>
      </c>
      <c r="C95" s="2">
        <f t="shared" si="14"/>
        <v>0.52500000000000013</v>
      </c>
      <c r="D95" s="2"/>
      <c r="E95" s="2"/>
      <c r="F95" s="2"/>
      <c r="G95" s="2"/>
      <c r="H95" s="2">
        <f t="shared" si="15"/>
        <v>5.7243749999999949</v>
      </c>
      <c r="I95" s="2"/>
      <c r="J95" s="2" t="str">
        <f t="shared" si="10"/>
        <v>429,328125</v>
      </c>
      <c r="K95" s="2"/>
      <c r="L95" s="2" t="str">
        <f t="shared" si="11"/>
        <v>128798,437929328-8586,5625j</v>
      </c>
      <c r="M95" s="2" t="str">
        <f t="shared" si="12"/>
        <v>393,699235180262-133,608337269376j</v>
      </c>
      <c r="N95" s="2">
        <f t="shared" si="4"/>
        <v>415.7526615301586</v>
      </c>
      <c r="O95" s="2" t="str">
        <f t="shared" si="13"/>
        <v>450</v>
      </c>
      <c r="P95" s="2" t="str">
        <f t="shared" si="5"/>
        <v>1,33608337269376-0,356288898197372j</v>
      </c>
      <c r="Q95" s="2"/>
      <c r="R95" s="2">
        <f t="shared" si="6"/>
        <v>1.3827727787917399</v>
      </c>
    </row>
    <row r="96" spans="2:18" s="51" customFormat="1" x14ac:dyDescent="0.3">
      <c r="B96" s="2">
        <f t="shared" si="7"/>
        <v>6.0999999999999943</v>
      </c>
      <c r="C96" s="2">
        <f t="shared" si="14"/>
        <v>0.55000000000000016</v>
      </c>
      <c r="D96" s="2"/>
      <c r="E96" s="2"/>
      <c r="F96" s="2"/>
      <c r="G96" s="2"/>
      <c r="H96" s="2">
        <f t="shared" si="15"/>
        <v>5.7974999999999941</v>
      </c>
      <c r="I96" s="2"/>
      <c r="J96" s="2" t="str">
        <f t="shared" si="10"/>
        <v>434,8125</v>
      </c>
      <c r="K96" s="2"/>
      <c r="L96" s="2" t="str">
        <f t="shared" si="11"/>
        <v>130443,750434812-8696,25j</v>
      </c>
      <c r="M96" s="2" t="str">
        <f t="shared" si="12"/>
        <v>398,728475328322-135,315092969836j</v>
      </c>
      <c r="N96" s="2">
        <f t="shared" si="4"/>
        <v>421.06361921102092</v>
      </c>
      <c r="O96" s="2" t="str">
        <f t="shared" si="13"/>
        <v>457,5</v>
      </c>
      <c r="P96" s="2" t="str">
        <f t="shared" si="5"/>
        <v>1,35315092969836-0,360840246716762j</v>
      </c>
      <c r="Q96" s="2"/>
      <c r="R96" s="2">
        <f t="shared" si="6"/>
        <v>1.4004367612263502</v>
      </c>
    </row>
    <row r="97" spans="1:22" s="51" customFormat="1" x14ac:dyDescent="0.3">
      <c r="B97" s="2">
        <f t="shared" si="7"/>
        <v>6.199999999999994</v>
      </c>
      <c r="C97" s="2">
        <f t="shared" si="14"/>
        <v>0.57500000000000018</v>
      </c>
      <c r="D97" s="2"/>
      <c r="E97" s="2"/>
      <c r="F97" s="2"/>
      <c r="G97" s="2"/>
      <c r="H97" s="2">
        <f t="shared" si="15"/>
        <v>5.8693749999999936</v>
      </c>
      <c r="I97" s="2"/>
      <c r="J97" s="2" t="str">
        <f t="shared" si="10"/>
        <v>440,203125</v>
      </c>
      <c r="K97" s="2"/>
      <c r="L97" s="2" t="str">
        <f t="shared" si="11"/>
        <v>132060,937940203-8804,0625j</v>
      </c>
      <c r="M97" s="2" t="str">
        <f t="shared" si="12"/>
        <v>403,671745559324-136,992673359177j</v>
      </c>
      <c r="N97" s="2">
        <f t="shared" si="4"/>
        <v>426.2837912905037</v>
      </c>
      <c r="O97" s="2" t="str">
        <f t="shared" si="13"/>
        <v>465</v>
      </c>
      <c r="P97" s="2" t="str">
        <f t="shared" si="5"/>
        <v>1,36992673359177-0,365313794406761j</v>
      </c>
      <c r="Q97" s="2"/>
      <c r="R97" s="2">
        <f t="shared" si="6"/>
        <v>1.4177987952432747</v>
      </c>
    </row>
    <row r="98" spans="1:22" s="51" customFormat="1" x14ac:dyDescent="0.3">
      <c r="B98" s="2">
        <f t="shared" si="7"/>
        <v>6.2999999999999936</v>
      </c>
      <c r="C98" s="2">
        <f t="shared" si="14"/>
        <v>0.6000000000000002</v>
      </c>
      <c r="D98" s="2"/>
      <c r="E98" s="2"/>
      <c r="F98" s="2"/>
      <c r="G98" s="2"/>
      <c r="H98" s="2">
        <f t="shared" si="15"/>
        <v>5.9399999999999933</v>
      </c>
      <c r="I98" s="2"/>
      <c r="J98" s="2" t="str">
        <f t="shared" si="10"/>
        <v>445,499999999999</v>
      </c>
      <c r="K98" s="2"/>
      <c r="L98" s="2" t="str">
        <f t="shared" si="11"/>
        <v>133650,0004455-8909,99999999998j</v>
      </c>
      <c r="M98" s="2" t="str">
        <f t="shared" si="12"/>
        <v>408,529045873263-138,6410784374j</v>
      </c>
      <c r="N98" s="2">
        <f t="shared" si="4"/>
        <v>431.41317776860262</v>
      </c>
      <c r="O98" s="2" t="str">
        <f t="shared" si="13"/>
        <v>472,5</v>
      </c>
      <c r="P98" s="2" t="str">
        <f t="shared" si="5"/>
        <v>1,386410784374-0,369709541267367j</v>
      </c>
      <c r="Q98" s="2"/>
      <c r="R98" s="2">
        <f t="shared" si="6"/>
        <v>1.4348588808425227</v>
      </c>
    </row>
    <row r="99" spans="1:22" s="51" customFormat="1" x14ac:dyDescent="0.3">
      <c r="B99" s="2">
        <f t="shared" si="7"/>
        <v>6.3999999999999932</v>
      </c>
      <c r="C99" s="2">
        <f t="shared" si="14"/>
        <v>0.62500000000000022</v>
      </c>
      <c r="D99" s="2"/>
      <c r="E99" s="2"/>
      <c r="F99" s="2"/>
      <c r="G99" s="2"/>
      <c r="H99" s="2">
        <f t="shared" si="15"/>
        <v>6.0093749999999932</v>
      </c>
      <c r="I99" s="2"/>
      <c r="J99" s="2" t="str">
        <f t="shared" ref="J99:J109" si="16">COMPLEX($C$24*H99,0)</f>
        <v>450,703124999999</v>
      </c>
      <c r="K99" s="2"/>
      <c r="L99" s="2" t="str">
        <f t="shared" ref="L99:L109" si="17">IMPRODUCT(J99,$R$12)</f>
        <v>135210,937950703-9014,06249999998j</v>
      </c>
      <c r="M99" s="2" t="str">
        <f t="shared" ref="M99:M109" si="18">IMDIV(L99,$R$13)</f>
        <v>413,300376270141-140,260308204503j</v>
      </c>
      <c r="N99" s="2">
        <f t="shared" si="4"/>
        <v>436.45177864531865</v>
      </c>
      <c r="O99" s="2" t="str">
        <f t="shared" ref="O99:O109" si="19">COMPLEX($C$24*B99,0)</f>
        <v>479,999999999999</v>
      </c>
      <c r="P99" s="2" t="str">
        <f t="shared" si="5"/>
        <v>1,40260308204503-0,374027487298583j</v>
      </c>
      <c r="Q99" s="2"/>
      <c r="R99" s="2">
        <f t="shared" si="6"/>
        <v>1.4516170180240753</v>
      </c>
    </row>
    <row r="100" spans="1:22" s="51" customFormat="1" x14ac:dyDescent="0.3">
      <c r="B100" s="2">
        <f t="shared" si="7"/>
        <v>6.4999999999999929</v>
      </c>
      <c r="C100" s="2">
        <f t="shared" si="14"/>
        <v>0.65000000000000024</v>
      </c>
      <c r="D100" s="2"/>
      <c r="E100" s="2"/>
      <c r="F100" s="2"/>
      <c r="G100" s="2"/>
      <c r="H100" s="2">
        <f t="shared" si="15"/>
        <v>6.0774999999999926</v>
      </c>
      <c r="I100" s="2"/>
      <c r="J100" s="2" t="str">
        <f t="shared" si="16"/>
        <v>455,812499999999</v>
      </c>
      <c r="K100" s="2"/>
      <c r="L100" s="2" t="str">
        <f t="shared" si="17"/>
        <v>136743,750455812-9116,24999999998j</v>
      </c>
      <c r="M100" s="2" t="str">
        <f t="shared" si="18"/>
        <v>417,985736749958-141,850362660487j</v>
      </c>
      <c r="N100" s="2">
        <f t="shared" ref="N100:N109" si="20">IMABS(M100)</f>
        <v>441.39959392065236</v>
      </c>
      <c r="O100" s="2" t="str">
        <f t="shared" si="19"/>
        <v>487,499999999999</v>
      </c>
      <c r="P100" s="2" t="str">
        <f t="shared" ref="P100:P109" si="21">IMDIV(J100,$R$13)</f>
        <v>1,41850362660488-0,378267632500408j</v>
      </c>
      <c r="Q100" s="2"/>
      <c r="R100" s="2">
        <f t="shared" ref="R100:R109" si="22">IMABS(P100)</f>
        <v>1.4680732067879518</v>
      </c>
    </row>
    <row r="101" spans="1:22" s="51" customFormat="1" x14ac:dyDescent="0.3">
      <c r="B101" s="2">
        <f t="shared" ref="B101:B109" si="23">B100+0.1</f>
        <v>6.5999999999999925</v>
      </c>
      <c r="C101" s="2">
        <f t="shared" si="14"/>
        <v>0.67500000000000027</v>
      </c>
      <c r="D101" s="2"/>
      <c r="E101" s="2"/>
      <c r="F101" s="2"/>
      <c r="G101" s="2"/>
      <c r="H101" s="2">
        <f t="shared" si="15"/>
        <v>6.1443749999999921</v>
      </c>
      <c r="I101" s="2"/>
      <c r="J101" s="2" t="str">
        <f t="shared" si="16"/>
        <v>460,828124999999</v>
      </c>
      <c r="K101" s="2"/>
      <c r="L101" s="2" t="str">
        <f t="shared" si="17"/>
        <v>138248,437960828-9216,56249999998j</v>
      </c>
      <c r="M101" s="2" t="str">
        <f t="shared" si="18"/>
        <v>422,585127312715-143,411241805353j</v>
      </c>
      <c r="N101" s="2">
        <f t="shared" si="20"/>
        <v>446.256623594605</v>
      </c>
      <c r="O101" s="2" t="str">
        <f t="shared" si="19"/>
        <v>494,999999999999</v>
      </c>
      <c r="P101" s="2" t="str">
        <f t="shared" si="21"/>
        <v>1,43411241805353-0,382429976872842j</v>
      </c>
      <c r="Q101" s="2"/>
      <c r="R101" s="2">
        <f t="shared" si="22"/>
        <v>1.4842274471341328</v>
      </c>
    </row>
    <row r="102" spans="1:22" s="51" customFormat="1" x14ac:dyDescent="0.3">
      <c r="B102" s="2">
        <f t="shared" si="23"/>
        <v>6.6999999999999922</v>
      </c>
      <c r="C102" s="2">
        <f t="shared" si="14"/>
        <v>0.70000000000000029</v>
      </c>
      <c r="D102" s="2"/>
      <c r="E102" s="2"/>
      <c r="F102" s="2"/>
      <c r="G102" s="2"/>
      <c r="H102" s="2">
        <f t="shared" si="15"/>
        <v>6.209999999999992</v>
      </c>
      <c r="I102" s="2"/>
      <c r="J102" s="2" t="str">
        <f t="shared" si="16"/>
        <v>465,749999999999</v>
      </c>
      <c r="K102" s="2"/>
      <c r="L102" s="2" t="str">
        <f t="shared" si="17"/>
        <v>139725,00046575-9314,99999999998j</v>
      </c>
      <c r="M102" s="2" t="str">
        <f t="shared" si="18"/>
        <v>427,098547958412-144,9429456391j</v>
      </c>
      <c r="N102" s="2">
        <f t="shared" si="20"/>
        <v>451.02286766717611</v>
      </c>
      <c r="O102" s="2" t="str">
        <f t="shared" si="19"/>
        <v>502,499999999999</v>
      </c>
      <c r="P102" s="2" t="str">
        <f t="shared" si="21"/>
        <v>1,449429456391-0,386514520415884j</v>
      </c>
      <c r="Q102" s="2"/>
      <c r="R102" s="2">
        <f t="shared" si="22"/>
        <v>1.5000797390626373</v>
      </c>
    </row>
    <row r="103" spans="1:22" s="51" customFormat="1" x14ac:dyDescent="0.3">
      <c r="B103" s="2">
        <f t="shared" si="23"/>
        <v>6.7999999999999918</v>
      </c>
      <c r="C103" s="2">
        <f t="shared" si="14"/>
        <v>0.72500000000000031</v>
      </c>
      <c r="D103" s="2"/>
      <c r="E103" s="2"/>
      <c r="F103" s="2"/>
      <c r="G103" s="2"/>
      <c r="H103" s="2">
        <f t="shared" si="15"/>
        <v>6.2743749999999912</v>
      </c>
      <c r="I103" s="2"/>
      <c r="J103" s="2" t="str">
        <f t="shared" si="16"/>
        <v>470,578124999999</v>
      </c>
      <c r="K103" s="2"/>
      <c r="L103" s="2" t="str">
        <f t="shared" si="17"/>
        <v>141173,437970578-9411,56249999998j</v>
      </c>
      <c r="M103" s="2" t="str">
        <f t="shared" si="18"/>
        <v>431,525998687046-146,445474161727j</v>
      </c>
      <c r="N103" s="2">
        <f t="shared" si="20"/>
        <v>455.69832613836257</v>
      </c>
      <c r="O103" s="2" t="str">
        <f t="shared" si="19"/>
        <v>509,999999999999</v>
      </c>
      <c r="P103" s="2" t="str">
        <f t="shared" si="21"/>
        <v>1,46445474161727-0,390521263129535j</v>
      </c>
      <c r="Q103" s="2"/>
      <c r="R103" s="2">
        <f t="shared" si="22"/>
        <v>1.5156300825734463</v>
      </c>
    </row>
    <row r="104" spans="1:22" s="51" customFormat="1" x14ac:dyDescent="0.3">
      <c r="B104" s="2">
        <f t="shared" si="23"/>
        <v>6.8999999999999915</v>
      </c>
      <c r="C104" s="2">
        <f t="shared" si="14"/>
        <v>0.75000000000000033</v>
      </c>
      <c r="D104" s="2"/>
      <c r="E104" s="2"/>
      <c r="F104" s="2"/>
      <c r="G104" s="2"/>
      <c r="H104" s="2">
        <f t="shared" si="15"/>
        <v>6.3374999999999915</v>
      </c>
      <c r="I104" s="2"/>
      <c r="J104" s="2" t="str">
        <f t="shared" si="16"/>
        <v>475,312499999999</v>
      </c>
      <c r="K104" s="2"/>
      <c r="L104" s="2" t="str">
        <f t="shared" si="17"/>
        <v>142593,750475312-9506,24999999998j</v>
      </c>
      <c r="M104" s="2" t="str">
        <f t="shared" si="18"/>
        <v>435,867479498619-147,918827373236j</v>
      </c>
      <c r="N104" s="2">
        <f t="shared" si="20"/>
        <v>460.282999008167</v>
      </c>
      <c r="O104" s="2" t="str">
        <f t="shared" si="19"/>
        <v>517,499999999999</v>
      </c>
      <c r="P104" s="2" t="str">
        <f t="shared" si="21"/>
        <v>1,47918827373236-0,394450205013795j</v>
      </c>
      <c r="Q104" s="2"/>
      <c r="R104" s="2">
        <f t="shared" si="22"/>
        <v>1.5308784776665796</v>
      </c>
    </row>
    <row r="105" spans="1:22" s="51" customFormat="1" x14ac:dyDescent="0.3">
      <c r="B105" s="2">
        <f t="shared" si="23"/>
        <v>6.9999999999999911</v>
      </c>
      <c r="C105" s="2">
        <f t="shared" si="14"/>
        <v>0.77500000000000036</v>
      </c>
      <c r="D105" s="2"/>
      <c r="E105" s="2"/>
      <c r="F105" s="2"/>
      <c r="G105" s="2"/>
      <c r="H105" s="2">
        <f t="shared" si="15"/>
        <v>6.3993749999999903</v>
      </c>
      <c r="I105" s="2"/>
      <c r="J105" s="2" t="str">
        <f t="shared" si="16"/>
        <v>479,953124999999</v>
      </c>
      <c r="K105" s="2"/>
      <c r="L105" s="2" t="str">
        <f t="shared" si="17"/>
        <v>143985,937979953-9599,06249999998j</v>
      </c>
      <c r="M105" s="2" t="str">
        <f t="shared" si="18"/>
        <v>440,122990393133-149,363005273625j</v>
      </c>
      <c r="N105" s="2">
        <f t="shared" si="20"/>
        <v>464.77688627659057</v>
      </c>
      <c r="O105" s="2" t="str">
        <f t="shared" si="19"/>
        <v>524,999999999999</v>
      </c>
      <c r="P105" s="2" t="str">
        <f t="shared" si="21"/>
        <v>1,49363005273625-0,398301346068663j</v>
      </c>
      <c r="Q105" s="2"/>
      <c r="R105" s="2">
        <f t="shared" si="22"/>
        <v>1.5458249243420166</v>
      </c>
    </row>
    <row r="106" spans="1:22" s="51" customFormat="1" x14ac:dyDescent="0.3">
      <c r="B106" s="2">
        <f t="shared" si="23"/>
        <v>7.0999999999999908</v>
      </c>
      <c r="C106" s="2">
        <f t="shared" si="14"/>
        <v>0.80000000000000038</v>
      </c>
      <c r="D106" s="2"/>
      <c r="E106" s="2"/>
      <c r="F106" s="2"/>
      <c r="G106" s="2"/>
      <c r="H106" s="2">
        <f t="shared" si="15"/>
        <v>6.4599999999999902</v>
      </c>
      <c r="I106" s="2"/>
      <c r="J106" s="2" t="str">
        <f t="shared" si="16"/>
        <v>484,499999999999</v>
      </c>
      <c r="K106" s="2"/>
      <c r="L106" s="2" t="str">
        <f t="shared" si="17"/>
        <v>145350,0004845-9689,99999999998j</v>
      </c>
      <c r="M106" s="2" t="str">
        <f t="shared" si="18"/>
        <v>444,292531370586-150,778007862896j</v>
      </c>
      <c r="N106" s="2">
        <f t="shared" si="20"/>
        <v>469.17998794363194</v>
      </c>
      <c r="O106" s="2" t="str">
        <f t="shared" si="19"/>
        <v>532,499999999999</v>
      </c>
      <c r="P106" s="2" t="str">
        <f t="shared" si="21"/>
        <v>1,50778007862896-0,40207468629414j</v>
      </c>
      <c r="Q106" s="2"/>
      <c r="R106" s="2">
        <f t="shared" si="22"/>
        <v>1.5604694225997777</v>
      </c>
    </row>
    <row r="107" spans="1:22" s="51" customFormat="1" x14ac:dyDescent="0.3">
      <c r="B107" s="2">
        <f t="shared" si="23"/>
        <v>7.1999999999999904</v>
      </c>
      <c r="C107" s="2">
        <f t="shared" si="14"/>
        <v>0.8250000000000004</v>
      </c>
      <c r="D107" s="2"/>
      <c r="E107" s="2"/>
      <c r="F107" s="2"/>
      <c r="G107" s="2"/>
      <c r="H107" s="2">
        <f t="shared" si="15"/>
        <v>6.5193749999999895</v>
      </c>
      <c r="I107" s="2"/>
      <c r="J107" s="2" t="str">
        <f t="shared" si="16"/>
        <v>488,953124999999</v>
      </c>
      <c r="K107" s="2"/>
      <c r="L107" s="2" t="str">
        <f t="shared" si="17"/>
        <v>146685,937988953-9779,06249999998j</v>
      </c>
      <c r="M107" s="2" t="str">
        <f t="shared" si="18"/>
        <v>448,376102430977-152,163835141048j</v>
      </c>
      <c r="N107" s="2">
        <f t="shared" si="20"/>
        <v>473.49230400929014</v>
      </c>
      <c r="O107" s="2" t="str">
        <f t="shared" si="19"/>
        <v>539,999999999999</v>
      </c>
      <c r="P107" s="2" t="str">
        <f t="shared" si="21"/>
        <v>1,52163835141048-0,405770225690226j</v>
      </c>
      <c r="Q107" s="2"/>
      <c r="R107" s="2">
        <f t="shared" si="22"/>
        <v>1.574811972439853</v>
      </c>
    </row>
    <row r="108" spans="1:22" s="51" customFormat="1" x14ac:dyDescent="0.3">
      <c r="B108" s="2">
        <f t="shared" si="23"/>
        <v>7.2999999999999901</v>
      </c>
      <c r="C108" s="2">
        <f t="shared" si="14"/>
        <v>0.85000000000000042</v>
      </c>
      <c r="D108" s="2"/>
      <c r="E108" s="2"/>
      <c r="F108" s="2"/>
      <c r="G108" s="2"/>
      <c r="H108" s="2">
        <f t="shared" si="15"/>
        <v>6.577499999999989</v>
      </c>
      <c r="I108" s="2"/>
      <c r="J108" s="2" t="str">
        <f t="shared" si="16"/>
        <v>493,312499999999</v>
      </c>
      <c r="K108" s="2"/>
      <c r="L108" s="2" t="str">
        <f t="shared" si="17"/>
        <v>147993,750493312-9866,24999999998j</v>
      </c>
      <c r="M108" s="2" t="str">
        <f t="shared" si="18"/>
        <v>452,373703574306-153,52048710808j</v>
      </c>
      <c r="N108" s="2">
        <f t="shared" si="20"/>
        <v>477.71383447356453</v>
      </c>
      <c r="O108" s="2" t="str">
        <f t="shared" si="19"/>
        <v>547,499999999999</v>
      </c>
      <c r="P108" s="2" t="str">
        <f t="shared" si="21"/>
        <v>1,5352048710808-0,40938796425692j</v>
      </c>
      <c r="Q108" s="2"/>
      <c r="R108" s="2">
        <f t="shared" si="22"/>
        <v>1.5888525738622326</v>
      </c>
      <c r="S108" s="2"/>
    </row>
    <row r="109" spans="1:22" s="51" customFormat="1" x14ac:dyDescent="0.3">
      <c r="B109" s="2">
        <f t="shared" si="23"/>
        <v>7.3999999999999897</v>
      </c>
      <c r="C109" s="2">
        <f t="shared" si="14"/>
        <v>0.87500000000000044</v>
      </c>
      <c r="D109" s="2"/>
      <c r="E109" s="2"/>
      <c r="F109" s="2"/>
      <c r="G109" s="2"/>
      <c r="H109" s="2">
        <f t="shared" si="15"/>
        <v>6.6343749999999888</v>
      </c>
      <c r="I109" s="2"/>
      <c r="J109" s="2" t="str">
        <f t="shared" si="16"/>
        <v>497,578124999999</v>
      </c>
      <c r="K109" s="2"/>
      <c r="L109" s="2" t="str">
        <f t="shared" si="17"/>
        <v>149273,437997578-9951,56249999998j</v>
      </c>
      <c r="M109" s="2" t="str">
        <f t="shared" si="18"/>
        <v>456,285334800577-154,847963763994j</v>
      </c>
      <c r="N109" s="2">
        <f t="shared" si="20"/>
        <v>481.84457933645973</v>
      </c>
      <c r="O109" s="2" t="str">
        <f t="shared" si="19"/>
        <v>554,999999999999</v>
      </c>
      <c r="P109" s="2" t="str">
        <f t="shared" si="21"/>
        <v>1,54847963763994-0,412927901994224j</v>
      </c>
      <c r="Q109" s="2"/>
      <c r="R109" s="2">
        <f t="shared" si="22"/>
        <v>1.602591226866936</v>
      </c>
      <c r="S109" s="2"/>
    </row>
    <row r="110" spans="1:22" x14ac:dyDescent="0.3">
      <c r="A110" s="2"/>
      <c r="B110" s="4"/>
      <c r="C110" s="4"/>
      <c r="D110" s="4"/>
      <c r="E110" s="4"/>
      <c r="F110" s="4"/>
      <c r="G110" s="4"/>
      <c r="H110" s="4"/>
      <c r="I110" s="4"/>
      <c r="J110" s="4"/>
      <c r="K110" s="4"/>
      <c r="M110" s="4"/>
      <c r="N110" s="4"/>
      <c r="O110" s="4"/>
      <c r="Q110" s="4"/>
      <c r="R110" s="4"/>
      <c r="S110" s="4"/>
      <c r="T110" s="4"/>
      <c r="U110" s="4"/>
      <c r="V110" s="4"/>
    </row>
  </sheetData>
  <sheetProtection algorithmName="SHA-512" hashValue="FymVstvIzs3YTZtaX8qxu7+Y29tiKfL7hiRxE7eYsXo5VyPHLbXouHLG1nQN2wst1am39oVyJ64Aefz48qBdRQ==" saltValue="JAxnsABs0MWrni8Y9nGHCA==" spinCount="100000" sheet="1" objects="1" scenarios="1"/>
  <pageMargins left="0.7" right="0.7" top="0.75" bottom="0.75" header="0.3" footer="0.3"/>
  <pageSetup paperSize="9" orientation="portrait" verticalDpi="0" r:id="rId1"/>
  <rowBreaks count="1" manualBreakCount="1">
    <brk id="3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21A8C218745A4CB1951571369713C3" ma:contentTypeVersion="13" ma:contentTypeDescription="Een nieuw document maken." ma:contentTypeScope="" ma:versionID="5c98413215442ac7dbc82eadf5494b2d">
  <xsd:schema xmlns:xsd="http://www.w3.org/2001/XMLSchema" xmlns:xs="http://www.w3.org/2001/XMLSchema" xmlns:p="http://schemas.microsoft.com/office/2006/metadata/properties" xmlns:ns3="acc84996-6fef-4fe6-9a34-0e7e060abb38" xmlns:ns4="af9c4c8b-dba3-4400-be87-27e9b0227737" targetNamespace="http://schemas.microsoft.com/office/2006/metadata/properties" ma:root="true" ma:fieldsID="65c12a20edd32aa681548064ada0ed46" ns3:_="" ns4:_="">
    <xsd:import namespace="acc84996-6fef-4fe6-9a34-0e7e060abb38"/>
    <xsd:import namespace="af9c4c8b-dba3-4400-be87-27e9b02277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84996-6fef-4fe6-9a34-0e7e060abb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9c4c8b-dba3-4400-be87-27e9b022773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BF02E9-CD85-4C7A-92FE-B9C93DCCABDF}">
  <ds:schemaRefs>
    <ds:schemaRef ds:uri="http://schemas.microsoft.com/office/2006/documentManagement/types"/>
    <ds:schemaRef ds:uri="http://schemas.microsoft.com/office/infopath/2007/PartnerControls"/>
    <ds:schemaRef ds:uri="af9c4c8b-dba3-4400-be87-27e9b0227737"/>
    <ds:schemaRef ds:uri="http://purl.org/dc/elements/1.1/"/>
    <ds:schemaRef ds:uri="http://schemas.microsoft.com/office/2006/metadata/properties"/>
    <ds:schemaRef ds:uri="acc84996-6fef-4fe6-9a34-0e7e060abb38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9D55D3F-4254-4E3B-A330-34883F6095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AE94C-1940-401C-90E5-5B6C5F8FEF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c84996-6fef-4fe6-9a34-0e7e060abb38"/>
    <ds:schemaRef ds:uri="af9c4c8b-dba3-4400-be87-27e9b0227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Steennis Bram</dc:creator>
  <cp:lastModifiedBy>Eigenaar</cp:lastModifiedBy>
  <dcterms:created xsi:type="dcterms:W3CDTF">2021-03-07T14:54:59Z</dcterms:created>
  <dcterms:modified xsi:type="dcterms:W3CDTF">2021-03-29T15:30:55Z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0x0101003E21A8C218745A4CB1951571369713C3</vt:lpwstr>
  </property>
</Properties>
</file>